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codeName="ThisWorkbook"/>
  <mc:AlternateContent xmlns:mc="http://schemas.openxmlformats.org/markup-compatibility/2006">
    <mc:Choice Requires="x15">
      <x15ac:absPath xmlns:x15ac="http://schemas.microsoft.com/office/spreadsheetml/2010/11/ac" url="M:\CROPS\Sugar and Sweeteners\YEARBOOK\NEW TABLES\"/>
    </mc:Choice>
  </mc:AlternateContent>
  <xr:revisionPtr revIDLastSave="0" documentId="13_ncr:1_{D091B144-C28C-45DA-A699-EE2D931DC6B7}" xr6:coauthVersionLast="47" xr6:coauthVersionMax="47" xr10:uidLastSave="{00000000-0000-0000-0000-000000000000}"/>
  <bookViews>
    <workbookView xWindow="-120" yWindow="-120" windowWidth="20730" windowHeight="11160" tabRatio="776" xr2:uid="{00000000-000D-0000-FFFF-FFFF00000000}"/>
  </bookViews>
  <sheets>
    <sheet name="Contents" sheetId="31" r:id="rId1"/>
    <sheet name="Summary" sheetId="29" r:id="rId2"/>
    <sheet name="FY24" sheetId="34" r:id="rId3"/>
    <sheet name="FY23" sheetId="32" r:id="rId4"/>
    <sheet name="FY22" sheetId="30" r:id="rId5"/>
    <sheet name="FY21" sheetId="14" r:id="rId6"/>
    <sheet name="FY20" sheetId="12" r:id="rId7"/>
    <sheet name="FY19" sheetId="11" r:id="rId8"/>
    <sheet name="FY18" sheetId="10" r:id="rId9"/>
    <sheet name="FY17" sheetId="9" r:id="rId10"/>
    <sheet name="FY16" sheetId="8" r:id="rId11"/>
    <sheet name="FY15" sheetId="7" r:id="rId12"/>
    <sheet name="FY14" sheetId="6" r:id="rId13"/>
    <sheet name="FY13" sheetId="5" r:id="rId14"/>
    <sheet name="FY12" sheetId="27" r:id="rId15"/>
    <sheet name="FY11" sheetId="3" r:id="rId16"/>
    <sheet name="FY10" sheetId="2" r:id="rId17"/>
    <sheet name="FY09" sheetId="17" r:id="rId18"/>
    <sheet name="FY08" sheetId="18" r:id="rId19"/>
    <sheet name="FY07" sheetId="19" r:id="rId20"/>
    <sheet name="FY06" sheetId="20" r:id="rId21"/>
    <sheet name="FY03–05" sheetId="21" r:id="rId22"/>
    <sheet name="FY01–02" sheetId="22" r:id="rId23"/>
    <sheet name="FY99–00" sheetId="23" r:id="rId24"/>
    <sheet name="FY96–98" sheetId="24" r:id="rId25"/>
    <sheet name="FY82–95" sheetId="25" r:id="rId26"/>
  </sheets>
  <externalReferences>
    <externalReference r:id="rId27"/>
  </externalReferences>
  <definedNames>
    <definedName name="CCCInv">#REF!</definedName>
    <definedName name="CertificateGains">#REF!</definedName>
    <definedName name="ComplyAcres">#REF!</definedName>
    <definedName name="ContractPaymentAcres">#REF!</definedName>
    <definedName name="CountercyclicalPaymentRate">#REF!</definedName>
    <definedName name="CountercyclicalPayments">#REF!</definedName>
    <definedName name="CountercyclicalPaymentYield">#REF!</definedName>
    <definedName name="CRPHistory">#REF!</definedName>
    <definedName name="CRPPayments">#REF!</definedName>
    <definedName name="DiffUnaccounted">#REF!</definedName>
    <definedName name="DirectCounterCyclicalPayments">#REF!</definedName>
    <definedName name="DirectPaymentRate">#REF!</definedName>
    <definedName name="DirectPayments">#REF!</definedName>
    <definedName name="DirectPaymentsExtract">[1]ExtractFileForDirect!#REF!</definedName>
    <definedName name="DirectPaymentYield">#REF!</definedName>
    <definedName name="Domestic">#REF!</definedName>
    <definedName name="Effective">#REF!</definedName>
    <definedName name="EV__LASTREFTIME__" hidden="1">38283.519537037</definedName>
    <definedName name="ExcelName13">#N/A</definedName>
    <definedName name="FarmValueOfProd">#REF!</definedName>
    <definedName name="FISCAL">#REF!</definedName>
    <definedName name="FixedDecoupledPayments">#REF!</definedName>
    <definedName name="FreeStocks">#REF!</definedName>
    <definedName name="HarvestedAcres">#REF!</definedName>
    <definedName name="HarvestedYield">#REF!</definedName>
    <definedName name="Hoja1_Query">#N/A</definedName>
    <definedName name="Imports">#REF!</definedName>
    <definedName name="LDPs">#REF!</definedName>
    <definedName name="LoanDeficiencyPayments">#REF!</definedName>
    <definedName name="LoanRate">#REF!</definedName>
    <definedName name="LoanRePaymntRate">#REF!</definedName>
    <definedName name="LoansCertGains">#REF!</definedName>
    <definedName name="LoansCertPurchasesCwt">#REF!</definedName>
    <definedName name="LoansCertPurchasesDoll">#REF!</definedName>
    <definedName name="LoansOutstanding">#REF!</definedName>
    <definedName name="LoansRepaidCYFY_2">#REF!</definedName>
    <definedName name="MarketingLoanWriteOffs">#REF!</definedName>
    <definedName name="Marketings">#REF!</definedName>
    <definedName name="MarketReturns">#REF!</definedName>
    <definedName name="MO_GoatsClipped">#REF!</definedName>
    <definedName name="MO_LDPs">#REF!</definedName>
    <definedName name="MO_LoanDeficiencyPayments">#REF!</definedName>
    <definedName name="MO_LoansMadeByCwt">#REF!</definedName>
    <definedName name="MO_LoansMadeByDoll">#REF!</definedName>
    <definedName name="MO_LoansRepaidByCwt">#REF!</definedName>
    <definedName name="MO_LoansRepaidByDoll">#REF!</definedName>
    <definedName name="MO_MarketingLoanWriteOffs">#REF!</definedName>
    <definedName name="MO_Marketings">#REF!</definedName>
    <definedName name="MO_MarketReturns">#REF!</definedName>
    <definedName name="MO_Yield">#REF!</definedName>
    <definedName name="MohairPayments">#REF!</definedName>
    <definedName name="new_table">#REF!</definedName>
    <definedName name="NumberGoatsClipped">#REF!</definedName>
    <definedName name="OldTable">#REF!</definedName>
    <definedName name="OTHER">#REF!</definedName>
    <definedName name="PlantedAcres">#REF!</definedName>
    <definedName name="price">#REF!</definedName>
    <definedName name="_xlnm.Print_Area" localSheetId="21">'FY03–05'!$A$1:$J$48</definedName>
    <definedName name="_xlnm.Print_Area" localSheetId="20">'FY06'!$A$1:$I$48</definedName>
    <definedName name="_xlnm.Print_Area" localSheetId="19">'FY07'!$A$1:$E$50</definedName>
    <definedName name="_xlnm.Print_Area" localSheetId="18">'FY08'!$A$1:$P$52</definedName>
    <definedName name="_xlnm.Print_Area" localSheetId="17">'FY09'!$A$1:$P$52</definedName>
    <definedName name="_xlnm.Print_Area" localSheetId="16">'FY10'!$A$1:$R$51</definedName>
    <definedName name="_xlnm.Print_Area" localSheetId="15">'FY11'!$A$1:$Q$52</definedName>
    <definedName name="_xlnm.Print_Area" localSheetId="13">'FY13'!$A$1:$O$53</definedName>
    <definedName name="_xlnm.Print_Area" localSheetId="12">'FY14'!$A$1:$O$54</definedName>
    <definedName name="_xlnm.Print_Area" localSheetId="11">'FY15'!$A$1:$O$54</definedName>
    <definedName name="_xlnm.Print_Area" localSheetId="10">'FY16'!$A$1:$O$54</definedName>
    <definedName name="_xlnm.Print_Area" localSheetId="9">'FY17'!$A$1:$Q$54</definedName>
    <definedName name="_xlnm.Print_Area" localSheetId="8">'FY18'!$A$1:$Q$49</definedName>
    <definedName name="_xlnm.Print_Area" localSheetId="7">'FY19'!$A$1:$P$50</definedName>
    <definedName name="_xlnm.Print_Area" localSheetId="6">'FY20'!$A$1:$Q$49</definedName>
    <definedName name="_xlnm.Print_Area" localSheetId="25">'FY82–95'!$A$1:$AO$68</definedName>
    <definedName name="_xlnm.Print_Area" localSheetId="23">'FY99–00'!$A$1:$J$67</definedName>
    <definedName name="_xlnm.Print_Area">#N/A</definedName>
    <definedName name="Print_Area_MI">#N/A</definedName>
    <definedName name="_xlnm.Print_Titles" localSheetId="25">'FY82–95'!$A:$C</definedName>
    <definedName name="_xlnm.Print_Titles" localSheetId="23">'FY99–00'!$A:$A</definedName>
    <definedName name="_xlnm.Print_Titles">#N/A</definedName>
    <definedName name="Production">#REF!</definedName>
    <definedName name="ProductionFlexibilityPayments">#REF!</definedName>
    <definedName name="SAP">#REF!</definedName>
    <definedName name="SupportPrice">#REF!</definedName>
    <definedName name="Table5">#REF!</definedName>
    <definedName name="TargetPrice">#REF!</definedName>
    <definedName name="WO_BeginningStocks">#REF!</definedName>
    <definedName name="WO_DiffUnAccted">#REF!</definedName>
    <definedName name="WO_DomesticUse">#REF!</definedName>
    <definedName name="WO_Exports">#REF!</definedName>
    <definedName name="WO_FreeStocks">#REF!</definedName>
    <definedName name="WO_Imports">#REF!</definedName>
    <definedName name="WO_LDPs">#REF!</definedName>
    <definedName name="WO_LDPsPelts">#REF!</definedName>
    <definedName name="WO_LoanDeficiencyPayments">#REF!</definedName>
    <definedName name="WO_LoansMadeByCwt">#REF!</definedName>
    <definedName name="WO_LoansMadeByDoll">#REF!</definedName>
    <definedName name="WO_LoansRepaidByCwt">#REF!</definedName>
    <definedName name="WO_LoansRepaidByDoll">#REF!</definedName>
    <definedName name="WO_MarketingLoanWriteOffs">#REF!</definedName>
    <definedName name="WO_Marketings">#REF!</definedName>
    <definedName name="WO_MarketReturns">#REF!</definedName>
    <definedName name="WO_production">#REF!</definedName>
    <definedName name="WO_SheepShorn">#REF!</definedName>
    <definedName name="WO_ShornWool">#REF!</definedName>
    <definedName name="WO_StockSheep">#REF!</definedName>
    <definedName name="WO_Yield">#REF!</definedName>
    <definedName name="x">#REF!</definedName>
    <definedName name="XLSIMSIM" localSheetId="20" hidden="1">{"LONG","XLSIMSIM_sub_1","XLSIMSIM_sub_2","XLSIMSIM_sub_3","XLSIMSIM_sub_4","XLSIMSIM_sub_5","XLSIMSIM_sub_6","XLSIMSIM_sub_7"}</definedName>
    <definedName name="XLSIMSIM" localSheetId="4" hidden="1">{"Sim",1,"Output 1","MProd!$U$230","1","4","10,000","298503897"}</definedName>
    <definedName name="XLSIMSIM" localSheetId="1" hidden="1">{"LONG","XLSIMSIM_sub_1","XLSIMSIM_sub_2","XLSIMSIM_sub_3","XLSIMSIM_sub_4","XLSIMSIM_sub_5","XLSIMSIM_sub_6","XLSIMSIM_sub_7"}</definedName>
    <definedName name="XLSIMSIM" hidden="1">{"LONG","XLSIMSIM_sub_1","XLSIMSIM_sub_2","XLSIMSIM_sub_3","XLSIMSIM_sub_4","XLSIMSIM_sub_5","XLSIMSIM_sub_6","XLSIMSIM_sub_7"}</definedName>
    <definedName name="XLSIMSIM_sub_1" hidden="1">"={""Sim"",48,""Output 1"",""ShortTon!$AS$4"",""Output 2"",""ShortTon!$AS$5"",""Output 3"",""ShortTon!$AS$6"",""Output 4"",""ShortTon!$AS$7"",""Output 5"",""ShortTon!$AS$8"",""Output 6"",""ShortTon!$AS$9"",""Output 7"",""ShortTon!$AS$10"",""Output 8"""</definedName>
    <definedName name="XLSIMSIM_sub_2" hidden="1">",""ShortTon!$AS$11"",""Output 9"",""ShortTon!$AS$12"",""Output 10"",""ShortTon!$AS$13"",""Output 11"",""ShortTon!$AS$14"",""Output 12"",""ShortTon!$AS$15"",""Output 13"",""ShortTon!$AS$16"",""Output 14"",""ShortTon!$AS$17"",""Output 15"",""ShortTon!$"</definedName>
    <definedName name="XLSIMSIM_sub_3" hidden="1">"AS$18"",""Output 16"",""ShortTon!$AS$19"",""Output 17"",""ShortTon!$AS$20"",""Output 18"",""ShortTon!$AS$21"",""Output 19"",""ShortTon!$AS$22"",""Output 20"",""ShortTon!$AS$23"",""Output 21"",""ShortTon!$AS$24"",""Output 22"",""ShortTon!$AS$25"",""Ou"</definedName>
    <definedName name="XLSIMSIM_sub_4" hidden="1">"tput 23"",""ShortTon!$AS$26"",""Output 24"",""ShortTon!$AS$27"",""Output 25"",""ShortTon!$AS$28"",""Output 26"",""ShortTon!$AS$29"",""Output 27"",""ShortTon!$AS$30"",""Output 28"",""ShortTon!$AS$31"",""Output 29"",""ShortTon!$AS$32"",""Output 30"","""</definedName>
    <definedName name="XLSIMSIM_sub_5" hidden="1">"ShortTon!$AS$33"",""Output 31"",""ShortTon!$AS$34"",""Output 32"",""ShortTon!$AS$35"",""Output 33"",""ShortTon!$AS$36"",""Output 34"",""ShortTon!$AS$37"",""Output 35"",""ShortTon!$AS$38"",""Output 36"",""ShortTon!$AS$39"",""Output 37"",""ShortTon!$AS"</definedName>
    <definedName name="XLSIMSIM_sub_6" hidden="1">"$40"",""Output 38"",""ShortTon!$AS$41"",""Output 39"",""ShortTon!$AS$42"",""Output 40"",""ShortTon!$AS$43"",""Output 41"",""ShortTon!$AS$44"",""Output 42"",""ShortTon!$AS$45"",""Output 43"",""ShortTon!$AS$46"",""Output 44"",""ShortTon!$AS$47"",""Outp"</definedName>
    <definedName name="XLSIMSIM_sub_7" hidden="1">"ut 45"",""ShortTon!$AS$48"",""Output 46"",""ShortTon!$AS$49"",""Output 47"",""ShortTon!$AS$50"",""Output 48"",""ShortTon!$AS$51"",""2"",""3"",""2,000"",""298503897""}"</definedName>
    <definedName name="Yield">#REF!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N45" i="34" l="1"/>
  <c r="P45" i="34" s="1"/>
  <c r="N44" i="34"/>
  <c r="P44" i="34" s="1"/>
  <c r="N43" i="34"/>
  <c r="P43" i="34" s="1"/>
  <c r="N42" i="34"/>
  <c r="P42" i="34" s="1"/>
  <c r="N41" i="34"/>
  <c r="P41" i="34" s="1"/>
  <c r="N40" i="34"/>
  <c r="P40" i="34" s="1"/>
  <c r="N39" i="34"/>
  <c r="P39" i="34" s="1"/>
  <c r="N38" i="34"/>
  <c r="P38" i="34" s="1"/>
  <c r="N37" i="34"/>
  <c r="P37" i="34" s="1"/>
  <c r="N36" i="34"/>
  <c r="P36" i="34" s="1"/>
  <c r="N35" i="34"/>
  <c r="P35" i="34" s="1"/>
  <c r="N34" i="34"/>
  <c r="P34" i="34" s="1"/>
  <c r="N33" i="34"/>
  <c r="P33" i="34" s="1"/>
  <c r="N32" i="34"/>
  <c r="P32" i="34" s="1"/>
  <c r="N31" i="34"/>
  <c r="P31" i="34" s="1"/>
  <c r="N30" i="34"/>
  <c r="P30" i="34" s="1"/>
  <c r="N29" i="34"/>
  <c r="P29" i="34" s="1"/>
  <c r="N28" i="34"/>
  <c r="P28" i="34" s="1"/>
  <c r="N27" i="34"/>
  <c r="P27" i="34" s="1"/>
  <c r="N26" i="34"/>
  <c r="P26" i="34" s="1"/>
  <c r="N25" i="34"/>
  <c r="P25" i="34" s="1"/>
  <c r="N24" i="34"/>
  <c r="P24" i="34" s="1"/>
  <c r="N23" i="34"/>
  <c r="P23" i="34" s="1"/>
  <c r="N22" i="34"/>
  <c r="P22" i="34" s="1"/>
  <c r="N21" i="34"/>
  <c r="P21" i="34" s="1"/>
  <c r="N20" i="34"/>
  <c r="P20" i="34" s="1"/>
  <c r="N19" i="34"/>
  <c r="P19" i="34" s="1"/>
  <c r="N18" i="34"/>
  <c r="P18" i="34" s="1"/>
  <c r="N17" i="34"/>
  <c r="P17" i="34" s="1"/>
  <c r="N16" i="34"/>
  <c r="P16" i="34" s="1"/>
  <c r="N15" i="34"/>
  <c r="P15" i="34" s="1"/>
  <c r="N14" i="34"/>
  <c r="P14" i="34" s="1"/>
  <c r="N13" i="34"/>
  <c r="P13" i="34" s="1"/>
  <c r="N12" i="34"/>
  <c r="P12" i="34" s="1"/>
  <c r="N11" i="34"/>
  <c r="P11" i="34" s="1"/>
  <c r="N10" i="34"/>
  <c r="P10" i="34" s="1"/>
  <c r="N9" i="34"/>
  <c r="P9" i="34" s="1"/>
  <c r="N8" i="34"/>
  <c r="P8" i="34" s="1"/>
  <c r="N7" i="34"/>
  <c r="P7" i="34" s="1"/>
  <c r="N6" i="34"/>
  <c r="P6" i="34" s="1"/>
  <c r="P47" i="34" l="1"/>
  <c r="O47" i="34" l="1"/>
  <c r="M47" i="34"/>
  <c r="L47" i="34"/>
  <c r="K47" i="34"/>
  <c r="J47" i="34"/>
  <c r="I47" i="34"/>
  <c r="H47" i="34"/>
  <c r="G47" i="34"/>
  <c r="F47" i="34"/>
  <c r="E47" i="34"/>
  <c r="D47" i="34"/>
  <c r="C47" i="34"/>
  <c r="B47" i="34"/>
  <c r="N47" i="34"/>
  <c r="Q6" i="32"/>
  <c r="S6" i="32" s="1"/>
  <c r="AB50" i="29"/>
  <c r="AB51" i="29"/>
  <c r="AB52" i="29"/>
  <c r="AB53" i="29"/>
  <c r="AB54" i="29"/>
  <c r="AB55" i="29"/>
  <c r="AB56" i="29"/>
  <c r="AB57" i="29"/>
  <c r="AB58" i="29"/>
  <c r="AB59" i="29"/>
  <c r="AB60" i="29"/>
  <c r="AB61" i="29"/>
  <c r="AB62" i="29"/>
  <c r="AB63" i="29"/>
  <c r="AB64" i="29"/>
  <c r="AB65" i="29"/>
  <c r="AB66" i="29"/>
  <c r="AB67" i="29"/>
  <c r="AB68" i="29"/>
  <c r="AB69" i="29"/>
  <c r="AB70" i="29"/>
  <c r="AB71" i="29"/>
  <c r="AB72" i="29"/>
  <c r="AB73" i="29"/>
  <c r="AB74" i="29"/>
  <c r="AB75" i="29"/>
  <c r="AB76" i="29"/>
  <c r="AB77" i="29"/>
  <c r="AB78" i="29"/>
  <c r="AB79" i="29"/>
  <c r="AB80" i="29"/>
  <c r="AB81" i="29"/>
  <c r="AB82" i="29"/>
  <c r="AB83" i="29"/>
  <c r="AB84" i="29"/>
  <c r="AB85" i="29"/>
  <c r="AB86" i="29"/>
  <c r="AB87" i="29"/>
  <c r="AB88" i="29"/>
  <c r="AB49" i="29"/>
  <c r="AB7" i="29"/>
  <c r="AB8" i="29"/>
  <c r="AB9" i="29"/>
  <c r="AB10" i="29"/>
  <c r="AB11" i="29"/>
  <c r="AB12" i="29"/>
  <c r="AB13" i="29"/>
  <c r="AB14" i="29"/>
  <c r="AB15" i="29"/>
  <c r="AB16" i="29"/>
  <c r="AB17" i="29"/>
  <c r="AB18" i="29"/>
  <c r="AB19" i="29"/>
  <c r="AB20" i="29"/>
  <c r="AB21" i="29"/>
  <c r="AB22" i="29"/>
  <c r="AB23" i="29"/>
  <c r="AB24" i="29"/>
  <c r="AB25" i="29"/>
  <c r="AB26" i="29"/>
  <c r="AB27" i="29"/>
  <c r="AB28" i="29"/>
  <c r="AB29" i="29"/>
  <c r="AB30" i="29"/>
  <c r="AB31" i="29"/>
  <c r="AB32" i="29"/>
  <c r="AB33" i="29"/>
  <c r="AB34" i="29"/>
  <c r="AB35" i="29"/>
  <c r="AB36" i="29"/>
  <c r="AB37" i="29"/>
  <c r="AB38" i="29"/>
  <c r="AB39" i="29"/>
  <c r="AB40" i="29"/>
  <c r="AB41" i="29"/>
  <c r="AB42" i="29"/>
  <c r="AB43" i="29"/>
  <c r="AB44" i="29"/>
  <c r="AB45" i="29"/>
  <c r="AB6" i="29"/>
  <c r="AC49" i="29" l="1"/>
  <c r="AC7" i="29"/>
  <c r="AC8" i="29"/>
  <c r="AC9" i="29"/>
  <c r="AC10" i="29"/>
  <c r="AC11" i="29"/>
  <c r="AC12" i="29"/>
  <c r="AC13" i="29"/>
  <c r="AC14" i="29"/>
  <c r="AC15" i="29"/>
  <c r="AC16" i="29"/>
  <c r="AC17" i="29"/>
  <c r="AC18" i="29"/>
  <c r="AC19" i="29"/>
  <c r="AC20" i="29"/>
  <c r="AC21" i="29"/>
  <c r="AC22" i="29"/>
  <c r="AC23" i="29"/>
  <c r="AC24" i="29"/>
  <c r="AC25" i="29"/>
  <c r="AC26" i="29"/>
  <c r="AC27" i="29"/>
  <c r="AC28" i="29"/>
  <c r="AC29" i="29"/>
  <c r="AC30" i="29"/>
  <c r="AC31" i="29"/>
  <c r="AC32" i="29"/>
  <c r="AC33" i="29"/>
  <c r="AC34" i="29"/>
  <c r="AC35" i="29"/>
  <c r="AC36" i="29"/>
  <c r="AC37" i="29"/>
  <c r="AC38" i="29"/>
  <c r="AC39" i="29"/>
  <c r="AC40" i="29"/>
  <c r="AC41" i="29"/>
  <c r="AC42" i="29"/>
  <c r="AC43" i="29"/>
  <c r="AC44" i="29"/>
  <c r="AC45" i="29"/>
  <c r="AC6" i="29"/>
  <c r="AC92" i="29" s="1"/>
  <c r="X7" i="29"/>
  <c r="X8" i="29"/>
  <c r="X9" i="29"/>
  <c r="X10" i="29"/>
  <c r="X11" i="29"/>
  <c r="X12" i="29"/>
  <c r="X13" i="29"/>
  <c r="X14" i="29"/>
  <c r="X15" i="29"/>
  <c r="X16" i="29"/>
  <c r="X17" i="29"/>
  <c r="X18" i="29"/>
  <c r="X19" i="29"/>
  <c r="X20" i="29"/>
  <c r="X21" i="29"/>
  <c r="X22" i="29"/>
  <c r="X23" i="29"/>
  <c r="X24" i="29"/>
  <c r="X25" i="29"/>
  <c r="X26" i="29"/>
  <c r="X27" i="29"/>
  <c r="X28" i="29"/>
  <c r="X29" i="29"/>
  <c r="X30" i="29"/>
  <c r="X31" i="29"/>
  <c r="X32" i="29"/>
  <c r="X33" i="29"/>
  <c r="X34" i="29"/>
  <c r="X35" i="29"/>
  <c r="X36" i="29"/>
  <c r="X37" i="29"/>
  <c r="X38" i="29"/>
  <c r="X39" i="29"/>
  <c r="X40" i="29"/>
  <c r="X41" i="29"/>
  <c r="X42" i="29"/>
  <c r="X43" i="29"/>
  <c r="X44" i="29"/>
  <c r="X45" i="29"/>
  <c r="X6" i="29"/>
  <c r="P37" i="10"/>
  <c r="AC46" i="29" l="1"/>
  <c r="C47" i="10"/>
  <c r="B47" i="10"/>
  <c r="P50" i="5" l="1"/>
  <c r="P10" i="5"/>
  <c r="P11" i="5"/>
  <c r="P12" i="5"/>
  <c r="P13" i="5"/>
  <c r="P14" i="5"/>
  <c r="P15" i="5"/>
  <c r="P16" i="5"/>
  <c r="P17" i="5"/>
  <c r="P18" i="5"/>
  <c r="P19" i="5"/>
  <c r="P20" i="5"/>
  <c r="P21" i="5"/>
  <c r="P22" i="5"/>
  <c r="P23" i="5"/>
  <c r="P24" i="5"/>
  <c r="P25" i="5"/>
  <c r="P26" i="5"/>
  <c r="P27" i="5"/>
  <c r="P28" i="5"/>
  <c r="P29" i="5"/>
  <c r="P30" i="5"/>
  <c r="P31" i="5"/>
  <c r="P32" i="5"/>
  <c r="P33" i="5"/>
  <c r="P34" i="5"/>
  <c r="P35" i="5"/>
  <c r="P36" i="5"/>
  <c r="P37" i="5"/>
  <c r="P38" i="5"/>
  <c r="P39" i="5"/>
  <c r="P40" i="5"/>
  <c r="P41" i="5"/>
  <c r="P42" i="5"/>
  <c r="P43" i="5"/>
  <c r="P44" i="5"/>
  <c r="P45" i="5"/>
  <c r="P46" i="5"/>
  <c r="P47" i="5"/>
  <c r="P48" i="5"/>
  <c r="P9" i="5"/>
  <c r="E31" i="19" l="1"/>
  <c r="D31" i="19"/>
  <c r="J105" i="29" l="1"/>
  <c r="K105" i="29"/>
  <c r="L105" i="29"/>
  <c r="M105" i="29"/>
  <c r="N105" i="29"/>
  <c r="O105" i="29"/>
  <c r="P105" i="29"/>
  <c r="Q105" i="29"/>
  <c r="R105" i="29"/>
  <c r="S105" i="29"/>
  <c r="Y105" i="29"/>
  <c r="Z105" i="29"/>
  <c r="AA105" i="29"/>
  <c r="AB105" i="29"/>
  <c r="P131" i="29"/>
  <c r="P93" i="29"/>
  <c r="P94" i="29"/>
  <c r="P95" i="29"/>
  <c r="P96" i="29"/>
  <c r="P97" i="29"/>
  <c r="P98" i="29"/>
  <c r="P99" i="29"/>
  <c r="P100" i="29"/>
  <c r="P101" i="29"/>
  <c r="P102" i="29"/>
  <c r="P103" i="29"/>
  <c r="P104" i="29"/>
  <c r="P106" i="29"/>
  <c r="P107" i="29"/>
  <c r="P108" i="29"/>
  <c r="P109" i="29"/>
  <c r="P110" i="29"/>
  <c r="P111" i="29"/>
  <c r="P112" i="29"/>
  <c r="P113" i="29"/>
  <c r="P114" i="29"/>
  <c r="P115" i="29"/>
  <c r="P116" i="29"/>
  <c r="P117" i="29"/>
  <c r="P118" i="29"/>
  <c r="P119" i="29"/>
  <c r="P120" i="29"/>
  <c r="P121" i="29"/>
  <c r="P122" i="29"/>
  <c r="P123" i="29"/>
  <c r="P124" i="29"/>
  <c r="P125" i="29"/>
  <c r="P126" i="29"/>
  <c r="P127" i="29"/>
  <c r="P128" i="29"/>
  <c r="P129" i="29"/>
  <c r="P130" i="29"/>
  <c r="P92" i="29"/>
  <c r="O7" i="2"/>
  <c r="O48" i="2" s="1"/>
  <c r="U7" i="2"/>
  <c r="X7" i="2" s="1"/>
  <c r="AA7" i="2" s="1"/>
  <c r="Q7" i="2" s="1"/>
  <c r="R7" i="2" s="1"/>
  <c r="O8" i="2"/>
  <c r="U8" i="2"/>
  <c r="X8" i="2"/>
  <c r="AA8" i="2"/>
  <c r="Q8" i="2" s="1"/>
  <c r="O9" i="2"/>
  <c r="U9" i="2"/>
  <c r="X9" i="2"/>
  <c r="AA9" i="2" s="1"/>
  <c r="Q9" i="2" s="1"/>
  <c r="R9" i="2" s="1"/>
  <c r="O10" i="2"/>
  <c r="U10" i="2"/>
  <c r="X10" i="2"/>
  <c r="AA10" i="2"/>
  <c r="Q10" i="2" s="1"/>
  <c r="O11" i="2"/>
  <c r="U11" i="2"/>
  <c r="X11" i="2"/>
  <c r="AA11" i="2"/>
  <c r="Q11" i="2" s="1"/>
  <c r="O12" i="2"/>
  <c r="U12" i="2"/>
  <c r="X12" i="2"/>
  <c r="AA12" i="2" s="1"/>
  <c r="Q12" i="2" s="1"/>
  <c r="R12" i="2" s="1"/>
  <c r="O13" i="2"/>
  <c r="U13" i="2"/>
  <c r="X13" i="2"/>
  <c r="AA13" i="2"/>
  <c r="Q13" i="2" s="1"/>
  <c r="O14" i="2"/>
  <c r="U14" i="2"/>
  <c r="X14" i="2"/>
  <c r="AA14" i="2"/>
  <c r="Q14" i="2" s="1"/>
  <c r="O15" i="2"/>
  <c r="U15" i="2"/>
  <c r="X15" i="2"/>
  <c r="AA15" i="2" s="1"/>
  <c r="Q15" i="2" s="1"/>
  <c r="R15" i="2" s="1"/>
  <c r="O16" i="2"/>
  <c r="U16" i="2"/>
  <c r="X16" i="2"/>
  <c r="AA16" i="2"/>
  <c r="Q16" i="2" s="1"/>
  <c r="O17" i="2"/>
  <c r="U17" i="2"/>
  <c r="X17" i="2"/>
  <c r="AA17" i="2"/>
  <c r="Q17" i="2" s="1"/>
  <c r="O18" i="2"/>
  <c r="U18" i="2"/>
  <c r="X18" i="2"/>
  <c r="AA18" i="2" s="1"/>
  <c r="Q18" i="2" s="1"/>
  <c r="R18" i="2" s="1"/>
  <c r="O19" i="2"/>
  <c r="U19" i="2"/>
  <c r="X19" i="2"/>
  <c r="AA19" i="2"/>
  <c r="Q19" i="2" s="1"/>
  <c r="O20" i="2"/>
  <c r="U20" i="2"/>
  <c r="X20" i="2"/>
  <c r="AA20" i="2"/>
  <c r="Q20" i="2" s="1"/>
  <c r="R20" i="2" s="1"/>
  <c r="O21" i="2"/>
  <c r="U21" i="2"/>
  <c r="X21" i="2"/>
  <c r="AA21" i="2" s="1"/>
  <c r="Q21" i="2" s="1"/>
  <c r="R21" i="2" s="1"/>
  <c r="O22" i="2"/>
  <c r="U22" i="2"/>
  <c r="X22" i="2"/>
  <c r="AA22" i="2"/>
  <c r="Q22" i="2" s="1"/>
  <c r="O23" i="2"/>
  <c r="U23" i="2"/>
  <c r="X23" i="2"/>
  <c r="AA23" i="2"/>
  <c r="Q23" i="2" s="1"/>
  <c r="O24" i="2"/>
  <c r="U24" i="2"/>
  <c r="X24" i="2" s="1"/>
  <c r="AA24" i="2" s="1"/>
  <c r="Q24" i="2" s="1"/>
  <c r="R24" i="2" s="1"/>
  <c r="O25" i="2"/>
  <c r="U25" i="2"/>
  <c r="X25" i="2" s="1"/>
  <c r="AA25" i="2" s="1"/>
  <c r="Q25" i="2" s="1"/>
  <c r="R25" i="2" s="1"/>
  <c r="O26" i="2"/>
  <c r="U26" i="2"/>
  <c r="X26" i="2"/>
  <c r="AA26" i="2"/>
  <c r="Q26" i="2" s="1"/>
  <c r="R26" i="2" s="1"/>
  <c r="O27" i="2"/>
  <c r="U27" i="2"/>
  <c r="X27" i="2" s="1"/>
  <c r="AA27" i="2" s="1"/>
  <c r="Q27" i="2" s="1"/>
  <c r="R27" i="2" s="1"/>
  <c r="O28" i="2"/>
  <c r="U28" i="2"/>
  <c r="X28" i="2" s="1"/>
  <c r="AA28" i="2" s="1"/>
  <c r="Q28" i="2" s="1"/>
  <c r="R28" i="2" s="1"/>
  <c r="O29" i="2"/>
  <c r="U29" i="2"/>
  <c r="X29" i="2"/>
  <c r="AA29" i="2"/>
  <c r="Q29" i="2" s="1"/>
  <c r="R29" i="2" s="1"/>
  <c r="O30" i="2"/>
  <c r="U30" i="2"/>
  <c r="X30" i="2" s="1"/>
  <c r="AA30" i="2" s="1"/>
  <c r="Q30" i="2" s="1"/>
  <c r="R30" i="2" s="1"/>
  <c r="O31" i="2"/>
  <c r="U31" i="2"/>
  <c r="X31" i="2" s="1"/>
  <c r="AA31" i="2" s="1"/>
  <c r="Q31" i="2" s="1"/>
  <c r="O32" i="2"/>
  <c r="U32" i="2"/>
  <c r="X32" i="2"/>
  <c r="AA32" i="2"/>
  <c r="Q32" i="2" s="1"/>
  <c r="O33" i="2"/>
  <c r="U33" i="2"/>
  <c r="X33" i="2" s="1"/>
  <c r="AA33" i="2" s="1"/>
  <c r="Q33" i="2" s="1"/>
  <c r="O34" i="2"/>
  <c r="U34" i="2"/>
  <c r="X34" i="2" s="1"/>
  <c r="AA34" i="2" s="1"/>
  <c r="Q34" i="2" s="1"/>
  <c r="R34" i="2" s="1"/>
  <c r="O35" i="2"/>
  <c r="U35" i="2"/>
  <c r="X35" i="2" s="1"/>
  <c r="AA35" i="2" s="1"/>
  <c r="Q35" i="2" s="1"/>
  <c r="O36" i="2"/>
  <c r="U36" i="2"/>
  <c r="X36" i="2"/>
  <c r="AA36" i="2"/>
  <c r="Q36" i="2" s="1"/>
  <c r="O37" i="2"/>
  <c r="U37" i="2"/>
  <c r="X37" i="2" s="1"/>
  <c r="AA37" i="2" s="1"/>
  <c r="Q37" i="2" s="1"/>
  <c r="O38" i="2"/>
  <c r="U38" i="2"/>
  <c r="X38" i="2" s="1"/>
  <c r="AA38" i="2" s="1"/>
  <c r="Q38" i="2" s="1"/>
  <c r="R38" i="2" s="1"/>
  <c r="O39" i="2"/>
  <c r="U39" i="2"/>
  <c r="X39" i="2" s="1"/>
  <c r="AA39" i="2" s="1"/>
  <c r="Q39" i="2" s="1"/>
  <c r="O40" i="2"/>
  <c r="U40" i="2"/>
  <c r="X40" i="2"/>
  <c r="AA40" i="2"/>
  <c r="Q40" i="2" s="1"/>
  <c r="R40" i="2" s="1"/>
  <c r="O41" i="2"/>
  <c r="U41" i="2"/>
  <c r="X41" i="2" s="1"/>
  <c r="AA41" i="2" s="1"/>
  <c r="Q41" i="2" s="1"/>
  <c r="O42" i="2"/>
  <c r="U42" i="2"/>
  <c r="X42" i="2" s="1"/>
  <c r="AA42" i="2" s="1"/>
  <c r="Q42" i="2" s="1"/>
  <c r="R42" i="2" s="1"/>
  <c r="O43" i="2"/>
  <c r="U43" i="2"/>
  <c r="X43" i="2" s="1"/>
  <c r="AA43" i="2" s="1"/>
  <c r="Q43" i="2" s="1"/>
  <c r="O44" i="2"/>
  <c r="U44" i="2"/>
  <c r="X44" i="2"/>
  <c r="AA44" i="2"/>
  <c r="Q44" i="2" s="1"/>
  <c r="R44" i="2" s="1"/>
  <c r="O45" i="2"/>
  <c r="U45" i="2"/>
  <c r="X45" i="2" s="1"/>
  <c r="AA45" i="2" s="1"/>
  <c r="Q45" i="2" s="1"/>
  <c r="O46" i="2"/>
  <c r="U46" i="2"/>
  <c r="X46" i="2" s="1"/>
  <c r="AA46" i="2" s="1"/>
  <c r="Q46" i="2" s="1"/>
  <c r="R46" i="2" s="1"/>
  <c r="P132" i="29" l="1"/>
  <c r="R43" i="2"/>
  <c r="R39" i="2"/>
  <c r="R35" i="2"/>
  <c r="R31" i="2"/>
  <c r="R23" i="2"/>
  <c r="R17" i="2"/>
  <c r="R14" i="2"/>
  <c r="R11" i="2"/>
  <c r="R8" i="2"/>
  <c r="R45" i="2"/>
  <c r="R41" i="2"/>
  <c r="R37" i="2"/>
  <c r="R33" i="2"/>
  <c r="R36" i="2"/>
  <c r="R32" i="2"/>
  <c r="R22" i="2"/>
  <c r="R19" i="2"/>
  <c r="R16" i="2"/>
  <c r="R13" i="2"/>
  <c r="R10" i="2"/>
  <c r="B46" i="12" l="1"/>
  <c r="P5" i="12" l="1"/>
  <c r="B48" i="19"/>
  <c r="P47" i="32"/>
  <c r="O47" i="32"/>
  <c r="N47" i="32"/>
  <c r="M47" i="32"/>
  <c r="L47" i="32"/>
  <c r="K47" i="32"/>
  <c r="J47" i="32"/>
  <c r="I47" i="32"/>
  <c r="H47" i="32"/>
  <c r="G47" i="32"/>
  <c r="D47" i="32"/>
  <c r="R47" i="32"/>
  <c r="Q45" i="32"/>
  <c r="Q44" i="32"/>
  <c r="Q43" i="32"/>
  <c r="Q42" i="32"/>
  <c r="Q41" i="32"/>
  <c r="Q40" i="32"/>
  <c r="Q39" i="32"/>
  <c r="Q38" i="32"/>
  <c r="Q37" i="32"/>
  <c r="Q36" i="32"/>
  <c r="Q35" i="32"/>
  <c r="Q34" i="32"/>
  <c r="Q33" i="32"/>
  <c r="Q32" i="32"/>
  <c r="Q31" i="32"/>
  <c r="Q30" i="32"/>
  <c r="Q29" i="32"/>
  <c r="Q28" i="32"/>
  <c r="Q27" i="32"/>
  <c r="Q26" i="32"/>
  <c r="Q25" i="32"/>
  <c r="Q24" i="32"/>
  <c r="Q23" i="32"/>
  <c r="Q22" i="32"/>
  <c r="Q21" i="32"/>
  <c r="Q20" i="32"/>
  <c r="Q19" i="32"/>
  <c r="Q18" i="32"/>
  <c r="Q17" i="32"/>
  <c r="Q16" i="32"/>
  <c r="Q15" i="32"/>
  <c r="Q14" i="32"/>
  <c r="Q13" i="32"/>
  <c r="Q12" i="32"/>
  <c r="Q11" i="32"/>
  <c r="Q10" i="32"/>
  <c r="Q9" i="32"/>
  <c r="Q8" i="32"/>
  <c r="Q7" i="32"/>
  <c r="AC61" i="29" l="1"/>
  <c r="AC104" i="29" s="1"/>
  <c r="AC57" i="29"/>
  <c r="AC100" i="29" s="1"/>
  <c r="T36" i="32"/>
  <c r="AC79" i="29"/>
  <c r="AC122" i="29" s="1"/>
  <c r="T37" i="32"/>
  <c r="AC80" i="29"/>
  <c r="AC123" i="29" s="1"/>
  <c r="T21" i="32"/>
  <c r="AC64" i="29"/>
  <c r="AC107" i="29" s="1"/>
  <c r="T7" i="32"/>
  <c r="AC50" i="29"/>
  <c r="T20" i="32"/>
  <c r="AC63" i="29"/>
  <c r="AC106" i="29" s="1"/>
  <c r="T29" i="32"/>
  <c r="AC72" i="29"/>
  <c r="AC115" i="29" s="1"/>
  <c r="T12" i="32"/>
  <c r="AC55" i="29"/>
  <c r="AC98" i="29" s="1"/>
  <c r="T44" i="32"/>
  <c r="AC87" i="29"/>
  <c r="AC130" i="29" s="1"/>
  <c r="T13" i="32"/>
  <c r="AC56" i="29"/>
  <c r="AC99" i="29" s="1"/>
  <c r="T45" i="32"/>
  <c r="AC88" i="29"/>
  <c r="AC131" i="29" s="1"/>
  <c r="T22" i="32"/>
  <c r="AC65" i="29"/>
  <c r="AC108" i="29" s="1"/>
  <c r="T38" i="32"/>
  <c r="AC81" i="29"/>
  <c r="AC124" i="29" s="1"/>
  <c r="T31" i="32"/>
  <c r="AC74" i="29"/>
  <c r="AC117" i="29" s="1"/>
  <c r="T24" i="32"/>
  <c r="AC67" i="29"/>
  <c r="AC110" i="29" s="1"/>
  <c r="T17" i="32"/>
  <c r="AC60" i="29"/>
  <c r="AC103" i="29" s="1"/>
  <c r="T25" i="32"/>
  <c r="AC68" i="29"/>
  <c r="AC111" i="29" s="1"/>
  <c r="T33" i="32"/>
  <c r="AC76" i="29"/>
  <c r="AC119" i="29" s="1"/>
  <c r="T41" i="32"/>
  <c r="AC84" i="29"/>
  <c r="AC127" i="29" s="1"/>
  <c r="T30" i="32"/>
  <c r="AC73" i="29"/>
  <c r="AC116" i="29" s="1"/>
  <c r="T23" i="32"/>
  <c r="AC66" i="29"/>
  <c r="AC109" i="29" s="1"/>
  <c r="T39" i="32"/>
  <c r="AC82" i="29"/>
  <c r="AC125" i="29" s="1"/>
  <c r="T8" i="32"/>
  <c r="AC51" i="29"/>
  <c r="AC94" i="29" s="1"/>
  <c r="T16" i="32"/>
  <c r="AC59" i="29"/>
  <c r="AC102" i="29" s="1"/>
  <c r="T32" i="32"/>
  <c r="AC75" i="29"/>
  <c r="AC118" i="29" s="1"/>
  <c r="T40" i="32"/>
  <c r="AC83" i="29"/>
  <c r="AC126" i="29" s="1"/>
  <c r="T9" i="32"/>
  <c r="AC52" i="29"/>
  <c r="AC95" i="29" s="1"/>
  <c r="T10" i="32"/>
  <c r="AC53" i="29"/>
  <c r="AC96" i="29" s="1"/>
  <c r="T34" i="32"/>
  <c r="AC77" i="29"/>
  <c r="AC120" i="29" s="1"/>
  <c r="T42" i="32"/>
  <c r="AC85" i="29"/>
  <c r="AC128" i="29" s="1"/>
  <c r="T28" i="32"/>
  <c r="AC71" i="29"/>
  <c r="AC114" i="29" s="1"/>
  <c r="T15" i="32"/>
  <c r="AC58" i="29"/>
  <c r="AC101" i="29" s="1"/>
  <c r="T26" i="32"/>
  <c r="AC69" i="29"/>
  <c r="AC112" i="29" s="1"/>
  <c r="T11" i="32"/>
  <c r="AC54" i="29"/>
  <c r="AC97" i="29" s="1"/>
  <c r="T19" i="32"/>
  <c r="AC62" i="29"/>
  <c r="AC105" i="29" s="1"/>
  <c r="T27" i="32"/>
  <c r="AC70" i="29"/>
  <c r="AC113" i="29" s="1"/>
  <c r="T35" i="32"/>
  <c r="AC78" i="29"/>
  <c r="AC121" i="29" s="1"/>
  <c r="T43" i="32"/>
  <c r="AC86" i="29"/>
  <c r="AC129" i="29" s="1"/>
  <c r="T18" i="32"/>
  <c r="S18" i="32"/>
  <c r="T14" i="32"/>
  <c r="S14" i="32"/>
  <c r="R5" i="12"/>
  <c r="S5" i="12"/>
  <c r="T5" i="12"/>
  <c r="T6" i="32"/>
  <c r="T45" i="30"/>
  <c r="T44" i="30"/>
  <c r="T43" i="30"/>
  <c r="T42" i="30"/>
  <c r="T41" i="30"/>
  <c r="T40" i="30"/>
  <c r="T39" i="30"/>
  <c r="T38" i="30"/>
  <c r="T37" i="30"/>
  <c r="T36" i="30"/>
  <c r="T35" i="30"/>
  <c r="T34" i="30"/>
  <c r="T33" i="30"/>
  <c r="T32" i="30"/>
  <c r="T31" i="30"/>
  <c r="T30" i="30"/>
  <c r="T29" i="30"/>
  <c r="T28" i="30"/>
  <c r="T27" i="30"/>
  <c r="T26" i="30"/>
  <c r="T25" i="30"/>
  <c r="T24" i="30"/>
  <c r="T23" i="30"/>
  <c r="T22" i="30"/>
  <c r="T21" i="30"/>
  <c r="T20" i="30"/>
  <c r="T19" i="30"/>
  <c r="T18" i="30"/>
  <c r="T17" i="30"/>
  <c r="T16" i="30"/>
  <c r="T15" i="30"/>
  <c r="T14" i="30"/>
  <c r="T13" i="30"/>
  <c r="T12" i="30"/>
  <c r="T11" i="30"/>
  <c r="T10" i="30"/>
  <c r="T9" i="30"/>
  <c r="T8" i="30"/>
  <c r="T7" i="30"/>
  <c r="T6" i="30"/>
  <c r="S47" i="30"/>
  <c r="R47" i="30"/>
  <c r="Q47" i="30"/>
  <c r="P47" i="30"/>
  <c r="O47" i="30"/>
  <c r="N47" i="30"/>
  <c r="M47" i="30"/>
  <c r="L47" i="30"/>
  <c r="K47" i="30"/>
  <c r="J47" i="30"/>
  <c r="I47" i="30"/>
  <c r="H47" i="30"/>
  <c r="G47" i="30"/>
  <c r="F47" i="30"/>
  <c r="E47" i="30"/>
  <c r="D47" i="30"/>
  <c r="C47" i="30"/>
  <c r="AC89" i="29" l="1"/>
  <c r="AC93" i="29"/>
  <c r="AC132" i="29" s="1"/>
  <c r="T47" i="32"/>
  <c r="AB92" i="29"/>
  <c r="AB93" i="29"/>
  <c r="AB94" i="29"/>
  <c r="AB95" i="29"/>
  <c r="AB96" i="29"/>
  <c r="AB97" i="29"/>
  <c r="AB98" i="29"/>
  <c r="AB99" i="29"/>
  <c r="AB100" i="29"/>
  <c r="AB101" i="29"/>
  <c r="AB102" i="29"/>
  <c r="AB103" i="29"/>
  <c r="AB104" i="29"/>
  <c r="AB106" i="29"/>
  <c r="AB107" i="29"/>
  <c r="AB108" i="29"/>
  <c r="AB109" i="29"/>
  <c r="AB110" i="29"/>
  <c r="AB111" i="29"/>
  <c r="AB112" i="29"/>
  <c r="AB113" i="29"/>
  <c r="AB114" i="29"/>
  <c r="AB115" i="29"/>
  <c r="AB116" i="29"/>
  <c r="AB117" i="29"/>
  <c r="AB118" i="29"/>
  <c r="AB119" i="29"/>
  <c r="AB120" i="29"/>
  <c r="AB121" i="29"/>
  <c r="AB122" i="29"/>
  <c r="AB123" i="29"/>
  <c r="AB124" i="29"/>
  <c r="AB125" i="29"/>
  <c r="AB126" i="29"/>
  <c r="AB127" i="29"/>
  <c r="AB128" i="29"/>
  <c r="AB129" i="29"/>
  <c r="AB130" i="29"/>
  <c r="AB131" i="29"/>
  <c r="AB89" i="29"/>
  <c r="AB46" i="29"/>
  <c r="Q47" i="32"/>
  <c r="E47" i="32"/>
  <c r="C47" i="32"/>
  <c r="B47" i="32"/>
  <c r="S45" i="32"/>
  <c r="S44" i="32"/>
  <c r="S43" i="32"/>
  <c r="S42" i="32"/>
  <c r="S41" i="32"/>
  <c r="S40" i="32"/>
  <c r="S39" i="32"/>
  <c r="S38" i="32"/>
  <c r="S37" i="32"/>
  <c r="S36" i="32"/>
  <c r="S35" i="32"/>
  <c r="S34" i="32"/>
  <c r="S33" i="32"/>
  <c r="S32" i="32"/>
  <c r="S31" i="32"/>
  <c r="S30" i="32"/>
  <c r="S29" i="32"/>
  <c r="S28" i="32"/>
  <c r="S27" i="32"/>
  <c r="S26" i="32"/>
  <c r="S25" i="32"/>
  <c r="S24" i="32"/>
  <c r="S23" i="32"/>
  <c r="S22" i="32"/>
  <c r="S21" i="32"/>
  <c r="S20" i="32"/>
  <c r="S19" i="32"/>
  <c r="S17" i="32"/>
  <c r="S16" i="32"/>
  <c r="S15" i="32"/>
  <c r="S13" i="32"/>
  <c r="S12" i="32"/>
  <c r="S11" i="32"/>
  <c r="S10" i="32"/>
  <c r="S9" i="32"/>
  <c r="S8" i="32"/>
  <c r="S7" i="32"/>
  <c r="F47" i="32"/>
  <c r="S47" i="32" l="1"/>
  <c r="AB132" i="29"/>
  <c r="U47" i="30"/>
  <c r="B47" i="30"/>
  <c r="V45" i="30" l="1"/>
  <c r="V43" i="30"/>
  <c r="V42" i="30"/>
  <c r="V41" i="30"/>
  <c r="V40" i="30"/>
  <c r="V39" i="30"/>
  <c r="V38" i="30"/>
  <c r="V37" i="30"/>
  <c r="V36" i="30"/>
  <c r="V35" i="30"/>
  <c r="V34" i="30"/>
  <c r="V31" i="30"/>
  <c r="V30" i="30"/>
  <c r="V29" i="30"/>
  <c r="V28" i="30"/>
  <c r="V27" i="30"/>
  <c r="V26" i="30"/>
  <c r="V25" i="30"/>
  <c r="V24" i="30"/>
  <c r="V23" i="30"/>
  <c r="V22" i="30"/>
  <c r="V19" i="30"/>
  <c r="V18" i="30"/>
  <c r="V17" i="30"/>
  <c r="V16" i="30"/>
  <c r="V15" i="30"/>
  <c r="V14" i="30"/>
  <c r="V13" i="30"/>
  <c r="V12" i="30"/>
  <c r="V11" i="30"/>
  <c r="V10" i="30"/>
  <c r="V8" i="30"/>
  <c r="V6" i="30"/>
  <c r="V44" i="30"/>
  <c r="V32" i="30"/>
  <c r="V20" i="30"/>
  <c r="V33" i="30"/>
  <c r="V21" i="30"/>
  <c r="V9" i="30"/>
  <c r="V7" i="30"/>
  <c r="V47" i="30" l="1"/>
  <c r="T47" i="30"/>
  <c r="S46" i="14"/>
  <c r="Q46" i="14"/>
  <c r="P46" i="14"/>
  <c r="O46" i="14"/>
  <c r="N46" i="14"/>
  <c r="M46" i="14"/>
  <c r="L46" i="14"/>
  <c r="K46" i="14"/>
  <c r="J46" i="14"/>
  <c r="I46" i="14"/>
  <c r="H46" i="14"/>
  <c r="G46" i="14"/>
  <c r="F46" i="14"/>
  <c r="E46" i="14"/>
  <c r="D46" i="14"/>
  <c r="C46" i="14"/>
  <c r="B46" i="14"/>
  <c r="R44" i="14"/>
  <c r="T44" i="14" s="1"/>
  <c r="R43" i="14"/>
  <c r="T43" i="14" s="1"/>
  <c r="R42" i="14"/>
  <c r="T42" i="14" s="1"/>
  <c r="R41" i="14"/>
  <c r="T41" i="14" s="1"/>
  <c r="R40" i="14"/>
  <c r="T40" i="14" s="1"/>
  <c r="R39" i="14"/>
  <c r="T39" i="14" s="1"/>
  <c r="R38" i="14"/>
  <c r="T38" i="14" s="1"/>
  <c r="T37" i="14"/>
  <c r="R37" i="14"/>
  <c r="R36" i="14"/>
  <c r="T36" i="14" s="1"/>
  <c r="R35" i="14"/>
  <c r="T35" i="14" s="1"/>
  <c r="R34" i="14"/>
  <c r="T34" i="14" s="1"/>
  <c r="R33" i="14"/>
  <c r="T33" i="14" s="1"/>
  <c r="R32" i="14"/>
  <c r="T32" i="14" s="1"/>
  <c r="T31" i="14"/>
  <c r="R31" i="14"/>
  <c r="R30" i="14"/>
  <c r="T30" i="14" s="1"/>
  <c r="R29" i="14"/>
  <c r="T29" i="14" s="1"/>
  <c r="R28" i="14"/>
  <c r="T28" i="14" s="1"/>
  <c r="T27" i="14"/>
  <c r="R27" i="14"/>
  <c r="R26" i="14"/>
  <c r="T26" i="14" s="1"/>
  <c r="R25" i="14"/>
  <c r="T25" i="14" s="1"/>
  <c r="R24" i="14"/>
  <c r="T24" i="14" s="1"/>
  <c r="R23" i="14"/>
  <c r="T23" i="14" s="1"/>
  <c r="R22" i="14"/>
  <c r="T22" i="14" s="1"/>
  <c r="T21" i="14"/>
  <c r="R21" i="14"/>
  <c r="R20" i="14"/>
  <c r="T20" i="14" s="1"/>
  <c r="T19" i="14"/>
  <c r="R19" i="14"/>
  <c r="R18" i="14"/>
  <c r="T18" i="14" s="1"/>
  <c r="R17" i="14"/>
  <c r="T17" i="14" s="1"/>
  <c r="R16" i="14"/>
  <c r="T16" i="14" s="1"/>
  <c r="R15" i="14"/>
  <c r="T15" i="14" s="1"/>
  <c r="R14" i="14"/>
  <c r="T14" i="14" s="1"/>
  <c r="R13" i="14"/>
  <c r="T13" i="14" s="1"/>
  <c r="R12" i="14"/>
  <c r="T12" i="14" s="1"/>
  <c r="R11" i="14"/>
  <c r="T11" i="14" s="1"/>
  <c r="R10" i="14"/>
  <c r="T10" i="14" s="1"/>
  <c r="R9" i="14"/>
  <c r="T9" i="14" s="1"/>
  <c r="R8" i="14"/>
  <c r="T8" i="14" s="1"/>
  <c r="R7" i="14"/>
  <c r="T7" i="14" s="1"/>
  <c r="R6" i="14"/>
  <c r="T6" i="14" s="1"/>
  <c r="R5" i="14"/>
  <c r="T5" i="14" s="1"/>
  <c r="W45" i="30"/>
  <c r="W44" i="30"/>
  <c r="W43" i="30"/>
  <c r="W42" i="30"/>
  <c r="W41" i="30"/>
  <c r="W40" i="30"/>
  <c r="W39" i="30"/>
  <c r="W38" i="30"/>
  <c r="W37" i="30"/>
  <c r="W36" i="30"/>
  <c r="W35" i="30"/>
  <c r="W34" i="30"/>
  <c r="W33" i="30"/>
  <c r="W32" i="30"/>
  <c r="W31" i="30"/>
  <c r="W30" i="30"/>
  <c r="W29" i="30"/>
  <c r="W28" i="30"/>
  <c r="W27" i="30"/>
  <c r="W26" i="30"/>
  <c r="W25" i="30"/>
  <c r="W24" i="30"/>
  <c r="W23" i="30"/>
  <c r="W22" i="30"/>
  <c r="W21" i="30"/>
  <c r="W20" i="30"/>
  <c r="W19" i="30"/>
  <c r="W18" i="30"/>
  <c r="W17" i="30"/>
  <c r="W16" i="30"/>
  <c r="W15" i="30"/>
  <c r="W14" i="30"/>
  <c r="W13" i="30"/>
  <c r="W12" i="30"/>
  <c r="W11" i="30"/>
  <c r="W10" i="30"/>
  <c r="W9" i="30"/>
  <c r="W8" i="30"/>
  <c r="W7" i="30"/>
  <c r="W6" i="30"/>
  <c r="X132" i="29"/>
  <c r="W132" i="29"/>
  <c r="V132" i="29"/>
  <c r="U132" i="29"/>
  <c r="T132" i="29"/>
  <c r="B132" i="29"/>
  <c r="AA131" i="29"/>
  <c r="Z131" i="29"/>
  <c r="Y131" i="29"/>
  <c r="S131" i="29"/>
  <c r="R131" i="29"/>
  <c r="Q131" i="29"/>
  <c r="O131" i="29"/>
  <c r="N131" i="29"/>
  <c r="M131" i="29"/>
  <c r="L131" i="29"/>
  <c r="K131" i="29"/>
  <c r="J131" i="29"/>
  <c r="I131" i="29"/>
  <c r="H131" i="29"/>
  <c r="G131" i="29"/>
  <c r="F131" i="29"/>
  <c r="E131" i="29"/>
  <c r="D131" i="29"/>
  <c r="C131" i="29"/>
  <c r="AA130" i="29"/>
  <c r="Z130" i="29"/>
  <c r="Y130" i="29"/>
  <c r="S130" i="29"/>
  <c r="R130" i="29"/>
  <c r="Q130" i="29"/>
  <c r="O130" i="29"/>
  <c r="N130" i="29"/>
  <c r="M130" i="29"/>
  <c r="L130" i="29"/>
  <c r="K130" i="29"/>
  <c r="J130" i="29"/>
  <c r="I130" i="29"/>
  <c r="H130" i="29"/>
  <c r="G130" i="29"/>
  <c r="F130" i="29"/>
  <c r="E130" i="29"/>
  <c r="D130" i="29"/>
  <c r="C130" i="29"/>
  <c r="AA129" i="29"/>
  <c r="Z129" i="29"/>
  <c r="Y129" i="29"/>
  <c r="S129" i="29"/>
  <c r="R129" i="29"/>
  <c r="Q129" i="29"/>
  <c r="O129" i="29"/>
  <c r="N129" i="29"/>
  <c r="M129" i="29"/>
  <c r="L129" i="29"/>
  <c r="K129" i="29"/>
  <c r="J129" i="29"/>
  <c r="I129" i="29"/>
  <c r="H129" i="29"/>
  <c r="G129" i="29"/>
  <c r="F129" i="29"/>
  <c r="E129" i="29"/>
  <c r="D129" i="29"/>
  <c r="C129" i="29"/>
  <c r="AA128" i="29"/>
  <c r="Z128" i="29"/>
  <c r="Y128" i="29"/>
  <c r="S128" i="29"/>
  <c r="R128" i="29"/>
  <c r="Q128" i="29"/>
  <c r="O128" i="29"/>
  <c r="N128" i="29"/>
  <c r="M128" i="29"/>
  <c r="L128" i="29"/>
  <c r="K128" i="29"/>
  <c r="J128" i="29"/>
  <c r="I128" i="29"/>
  <c r="G128" i="29"/>
  <c r="F128" i="29"/>
  <c r="E128" i="29"/>
  <c r="D128" i="29"/>
  <c r="C128" i="29"/>
  <c r="AA127" i="29"/>
  <c r="Z127" i="29"/>
  <c r="Y127" i="29"/>
  <c r="S127" i="29"/>
  <c r="R127" i="29"/>
  <c r="Q127" i="29"/>
  <c r="O127" i="29"/>
  <c r="N127" i="29"/>
  <c r="M127" i="29"/>
  <c r="L127" i="29"/>
  <c r="K127" i="29"/>
  <c r="J127" i="29"/>
  <c r="I127" i="29"/>
  <c r="H127" i="29"/>
  <c r="G127" i="29"/>
  <c r="F127" i="29"/>
  <c r="E127" i="29"/>
  <c r="D127" i="29"/>
  <c r="C127" i="29"/>
  <c r="AA126" i="29"/>
  <c r="Z126" i="29"/>
  <c r="Y126" i="29"/>
  <c r="S126" i="29"/>
  <c r="R126" i="29"/>
  <c r="Q126" i="29"/>
  <c r="O126" i="29"/>
  <c r="N126" i="29"/>
  <c r="M126" i="29"/>
  <c r="L126" i="29"/>
  <c r="K126" i="29"/>
  <c r="J126" i="29"/>
  <c r="I126" i="29"/>
  <c r="H126" i="29"/>
  <c r="G126" i="29"/>
  <c r="F126" i="29"/>
  <c r="E126" i="29"/>
  <c r="D126" i="29"/>
  <c r="C126" i="29"/>
  <c r="AA125" i="29"/>
  <c r="Z125" i="29"/>
  <c r="Y125" i="29"/>
  <c r="S125" i="29"/>
  <c r="R125" i="29"/>
  <c r="Q125" i="29"/>
  <c r="O125" i="29"/>
  <c r="N125" i="29"/>
  <c r="M125" i="29"/>
  <c r="L125" i="29"/>
  <c r="K125" i="29"/>
  <c r="J125" i="29"/>
  <c r="I125" i="29"/>
  <c r="H125" i="29"/>
  <c r="G125" i="29"/>
  <c r="F125" i="29"/>
  <c r="E125" i="29"/>
  <c r="D125" i="29"/>
  <c r="C125" i="29"/>
  <c r="AA124" i="29"/>
  <c r="Z124" i="29"/>
  <c r="Y124" i="29"/>
  <c r="S124" i="29"/>
  <c r="R124" i="29"/>
  <c r="Q124" i="29"/>
  <c r="O124" i="29"/>
  <c r="N124" i="29"/>
  <c r="M124" i="29"/>
  <c r="L124" i="29"/>
  <c r="K124" i="29"/>
  <c r="J124" i="29"/>
  <c r="I124" i="29"/>
  <c r="H124" i="29"/>
  <c r="G124" i="29"/>
  <c r="E124" i="29"/>
  <c r="D124" i="29"/>
  <c r="C124" i="29"/>
  <c r="AA123" i="29"/>
  <c r="Z123" i="29"/>
  <c r="Y123" i="29"/>
  <c r="S123" i="29"/>
  <c r="R123" i="29"/>
  <c r="Q123" i="29"/>
  <c r="O123" i="29"/>
  <c r="N123" i="29"/>
  <c r="M123" i="29"/>
  <c r="L123" i="29"/>
  <c r="K123" i="29"/>
  <c r="J123" i="29"/>
  <c r="I123" i="29"/>
  <c r="H123" i="29"/>
  <c r="G123" i="29"/>
  <c r="F123" i="29"/>
  <c r="E123" i="29"/>
  <c r="D123" i="29"/>
  <c r="C123" i="29"/>
  <c r="AA122" i="29"/>
  <c r="Z122" i="29"/>
  <c r="Y122" i="29"/>
  <c r="S122" i="29"/>
  <c r="R122" i="29"/>
  <c r="Q122" i="29"/>
  <c r="O122" i="29"/>
  <c r="N122" i="29"/>
  <c r="M122" i="29"/>
  <c r="L122" i="29"/>
  <c r="K122" i="29"/>
  <c r="J122" i="29"/>
  <c r="I122" i="29"/>
  <c r="H122" i="29"/>
  <c r="G122" i="29"/>
  <c r="F122" i="29"/>
  <c r="E122" i="29"/>
  <c r="D122" i="29"/>
  <c r="C122" i="29"/>
  <c r="AA121" i="29"/>
  <c r="Z121" i="29"/>
  <c r="Y121" i="29"/>
  <c r="S121" i="29"/>
  <c r="R121" i="29"/>
  <c r="Q121" i="29"/>
  <c r="O121" i="29"/>
  <c r="N121" i="29"/>
  <c r="M121" i="29"/>
  <c r="L121" i="29"/>
  <c r="K121" i="29"/>
  <c r="J121" i="29"/>
  <c r="I121" i="29"/>
  <c r="H121" i="29"/>
  <c r="G121" i="29"/>
  <c r="F121" i="29"/>
  <c r="E121" i="29"/>
  <c r="D121" i="29"/>
  <c r="C121" i="29"/>
  <c r="AA120" i="29"/>
  <c r="Z120" i="29"/>
  <c r="Y120" i="29"/>
  <c r="S120" i="29"/>
  <c r="R120" i="29"/>
  <c r="Q120" i="29"/>
  <c r="O120" i="29"/>
  <c r="N120" i="29"/>
  <c r="M120" i="29"/>
  <c r="L120" i="29"/>
  <c r="K120" i="29"/>
  <c r="J120" i="29"/>
  <c r="I120" i="29"/>
  <c r="H120" i="29"/>
  <c r="G120" i="29"/>
  <c r="F120" i="29"/>
  <c r="E120" i="29"/>
  <c r="D120" i="29"/>
  <c r="C120" i="29"/>
  <c r="AA119" i="29"/>
  <c r="Z119" i="29"/>
  <c r="Y119" i="29"/>
  <c r="S119" i="29"/>
  <c r="R119" i="29"/>
  <c r="Q119" i="29"/>
  <c r="O119" i="29"/>
  <c r="N119" i="29"/>
  <c r="M119" i="29"/>
  <c r="L119" i="29"/>
  <c r="K119" i="29"/>
  <c r="J119" i="29"/>
  <c r="I119" i="29"/>
  <c r="H119" i="29"/>
  <c r="G119" i="29"/>
  <c r="F119" i="29"/>
  <c r="E119" i="29"/>
  <c r="D119" i="29"/>
  <c r="C119" i="29"/>
  <c r="AA118" i="29"/>
  <c r="Z118" i="29"/>
  <c r="Y118" i="29"/>
  <c r="S118" i="29"/>
  <c r="R118" i="29"/>
  <c r="Q118" i="29"/>
  <c r="O118" i="29"/>
  <c r="N118" i="29"/>
  <c r="M118" i="29"/>
  <c r="L118" i="29"/>
  <c r="K118" i="29"/>
  <c r="J118" i="29"/>
  <c r="I118" i="29"/>
  <c r="H118" i="29"/>
  <c r="G118" i="29"/>
  <c r="F118" i="29"/>
  <c r="E118" i="29"/>
  <c r="D118" i="29"/>
  <c r="C118" i="29"/>
  <c r="AA117" i="29"/>
  <c r="Z117" i="29"/>
  <c r="Y117" i="29"/>
  <c r="S117" i="29"/>
  <c r="R117" i="29"/>
  <c r="Q117" i="29"/>
  <c r="O117" i="29"/>
  <c r="N117" i="29"/>
  <c r="L117" i="29"/>
  <c r="K117" i="29"/>
  <c r="J117" i="29"/>
  <c r="I117" i="29"/>
  <c r="H117" i="29"/>
  <c r="G117" i="29"/>
  <c r="F117" i="29"/>
  <c r="E117" i="29"/>
  <c r="D117" i="29"/>
  <c r="C117" i="29"/>
  <c r="AA116" i="29"/>
  <c r="Z116" i="29"/>
  <c r="Y116" i="29"/>
  <c r="S116" i="29"/>
  <c r="R116" i="29"/>
  <c r="Q116" i="29"/>
  <c r="O116" i="29"/>
  <c r="N116" i="29"/>
  <c r="M116" i="29"/>
  <c r="L116" i="29"/>
  <c r="K116" i="29"/>
  <c r="J116" i="29"/>
  <c r="I116" i="29"/>
  <c r="H116" i="29"/>
  <c r="G116" i="29"/>
  <c r="F116" i="29"/>
  <c r="E116" i="29"/>
  <c r="D116" i="29"/>
  <c r="C116" i="29"/>
  <c r="AA115" i="29"/>
  <c r="Z115" i="29"/>
  <c r="Y115" i="29"/>
  <c r="S115" i="29"/>
  <c r="R115" i="29"/>
  <c r="Q115" i="29"/>
  <c r="O115" i="29"/>
  <c r="N115" i="29"/>
  <c r="M115" i="29"/>
  <c r="L115" i="29"/>
  <c r="K115" i="29"/>
  <c r="J115" i="29"/>
  <c r="I115" i="29"/>
  <c r="H115" i="29"/>
  <c r="G115" i="29"/>
  <c r="F115" i="29"/>
  <c r="E115" i="29"/>
  <c r="D115" i="29"/>
  <c r="C115" i="29"/>
  <c r="AA114" i="29"/>
  <c r="Z114" i="29"/>
  <c r="Y114" i="29"/>
  <c r="S114" i="29"/>
  <c r="R114" i="29"/>
  <c r="Q114" i="29"/>
  <c r="O114" i="29"/>
  <c r="N114" i="29"/>
  <c r="M114" i="29"/>
  <c r="L114" i="29"/>
  <c r="K114" i="29"/>
  <c r="J114" i="29"/>
  <c r="I114" i="29"/>
  <c r="H114" i="29"/>
  <c r="G114" i="29"/>
  <c r="F114" i="29"/>
  <c r="E114" i="29"/>
  <c r="D114" i="29"/>
  <c r="C114" i="29"/>
  <c r="AA113" i="29"/>
  <c r="Z113" i="29"/>
  <c r="Y113" i="29"/>
  <c r="S113" i="29"/>
  <c r="R113" i="29"/>
  <c r="Q113" i="29"/>
  <c r="O113" i="29"/>
  <c r="N113" i="29"/>
  <c r="M113" i="29"/>
  <c r="L113" i="29"/>
  <c r="K113" i="29"/>
  <c r="J113" i="29"/>
  <c r="I113" i="29"/>
  <c r="H113" i="29"/>
  <c r="G113" i="29"/>
  <c r="F113" i="29"/>
  <c r="E113" i="29"/>
  <c r="D113" i="29"/>
  <c r="C113" i="29"/>
  <c r="AA112" i="29"/>
  <c r="Z112" i="29"/>
  <c r="Y112" i="29"/>
  <c r="S112" i="29"/>
  <c r="R112" i="29"/>
  <c r="Q112" i="29"/>
  <c r="O112" i="29"/>
  <c r="N112" i="29"/>
  <c r="M112" i="29"/>
  <c r="L112" i="29"/>
  <c r="K112" i="29"/>
  <c r="J112" i="29"/>
  <c r="I112" i="29"/>
  <c r="H112" i="29"/>
  <c r="G112" i="29"/>
  <c r="E112" i="29"/>
  <c r="D112" i="29"/>
  <c r="C112" i="29"/>
  <c r="AA111" i="29"/>
  <c r="Z111" i="29"/>
  <c r="Y111" i="29"/>
  <c r="S111" i="29"/>
  <c r="R111" i="29"/>
  <c r="Q111" i="29"/>
  <c r="O111" i="29"/>
  <c r="N111" i="29"/>
  <c r="M111" i="29"/>
  <c r="L111" i="29"/>
  <c r="K111" i="29"/>
  <c r="J111" i="29"/>
  <c r="I111" i="29"/>
  <c r="H111" i="29"/>
  <c r="G111" i="29"/>
  <c r="F111" i="29"/>
  <c r="E111" i="29"/>
  <c r="D111" i="29"/>
  <c r="C111" i="29"/>
  <c r="AA110" i="29"/>
  <c r="Z110" i="29"/>
  <c r="Y110" i="29"/>
  <c r="S110" i="29"/>
  <c r="R110" i="29"/>
  <c r="Q110" i="29"/>
  <c r="O110" i="29"/>
  <c r="N110" i="29"/>
  <c r="M110" i="29"/>
  <c r="L110" i="29"/>
  <c r="K110" i="29"/>
  <c r="J110" i="29"/>
  <c r="I110" i="29"/>
  <c r="H110" i="29"/>
  <c r="G110" i="29"/>
  <c r="F110" i="29"/>
  <c r="E110" i="29"/>
  <c r="D110" i="29"/>
  <c r="C110" i="29"/>
  <c r="AA109" i="29"/>
  <c r="Z109" i="29"/>
  <c r="Y109" i="29"/>
  <c r="S109" i="29"/>
  <c r="R109" i="29"/>
  <c r="Q109" i="29"/>
  <c r="O109" i="29"/>
  <c r="N109" i="29"/>
  <c r="M109" i="29"/>
  <c r="L109" i="29"/>
  <c r="K109" i="29"/>
  <c r="J109" i="29"/>
  <c r="I109" i="29"/>
  <c r="H109" i="29"/>
  <c r="G109" i="29"/>
  <c r="F109" i="29"/>
  <c r="E109" i="29"/>
  <c r="D109" i="29"/>
  <c r="C109" i="29"/>
  <c r="AA108" i="29"/>
  <c r="Z108" i="29"/>
  <c r="Y108" i="29"/>
  <c r="S108" i="29"/>
  <c r="R108" i="29"/>
  <c r="Q108" i="29"/>
  <c r="O108" i="29"/>
  <c r="N108" i="29"/>
  <c r="M108" i="29"/>
  <c r="L108" i="29"/>
  <c r="K108" i="29"/>
  <c r="J108" i="29"/>
  <c r="I108" i="29"/>
  <c r="H108" i="29"/>
  <c r="G108" i="29"/>
  <c r="F108" i="29"/>
  <c r="E108" i="29"/>
  <c r="D108" i="29"/>
  <c r="C108" i="29"/>
  <c r="AA107" i="29"/>
  <c r="Z107" i="29"/>
  <c r="Y107" i="29"/>
  <c r="S107" i="29"/>
  <c r="R107" i="29"/>
  <c r="Q107" i="29"/>
  <c r="O107" i="29"/>
  <c r="N107" i="29"/>
  <c r="M107" i="29"/>
  <c r="L107" i="29"/>
  <c r="K107" i="29"/>
  <c r="J107" i="29"/>
  <c r="I107" i="29"/>
  <c r="H107" i="29"/>
  <c r="G107" i="29"/>
  <c r="F107" i="29"/>
  <c r="E107" i="29"/>
  <c r="D107" i="29"/>
  <c r="C107" i="29"/>
  <c r="AA106" i="29"/>
  <c r="Z106" i="29"/>
  <c r="Y106" i="29"/>
  <c r="S106" i="29"/>
  <c r="R106" i="29"/>
  <c r="Q106" i="29"/>
  <c r="O106" i="29"/>
  <c r="N106" i="29"/>
  <c r="M106" i="29"/>
  <c r="L106" i="29"/>
  <c r="K106" i="29"/>
  <c r="J106" i="29"/>
  <c r="I106" i="29"/>
  <c r="H106" i="29"/>
  <c r="G106" i="29"/>
  <c r="F106" i="29"/>
  <c r="E106" i="29"/>
  <c r="D106" i="29"/>
  <c r="C106" i="29"/>
  <c r="I105" i="29"/>
  <c r="H105" i="29"/>
  <c r="G105" i="29"/>
  <c r="F105" i="29"/>
  <c r="E105" i="29"/>
  <c r="D105" i="29"/>
  <c r="C105" i="29"/>
  <c r="AA104" i="29"/>
  <c r="Z104" i="29"/>
  <c r="Y104" i="29"/>
  <c r="S104" i="29"/>
  <c r="R104" i="29"/>
  <c r="Q104" i="29"/>
  <c r="O104" i="29"/>
  <c r="N104" i="29"/>
  <c r="M104" i="29"/>
  <c r="L104" i="29"/>
  <c r="K104" i="29"/>
  <c r="J104" i="29"/>
  <c r="I104" i="29"/>
  <c r="H104" i="29"/>
  <c r="G104" i="29"/>
  <c r="F104" i="29"/>
  <c r="E104" i="29"/>
  <c r="D104" i="29"/>
  <c r="C104" i="29"/>
  <c r="AA103" i="29"/>
  <c r="Z103" i="29"/>
  <c r="Y103" i="29"/>
  <c r="S103" i="29"/>
  <c r="R103" i="29"/>
  <c r="Q103" i="29"/>
  <c r="O103" i="29"/>
  <c r="N103" i="29"/>
  <c r="M103" i="29"/>
  <c r="L103" i="29"/>
  <c r="K103" i="29"/>
  <c r="J103" i="29"/>
  <c r="I103" i="29"/>
  <c r="H103" i="29"/>
  <c r="G103" i="29"/>
  <c r="F103" i="29"/>
  <c r="E103" i="29"/>
  <c r="D103" i="29"/>
  <c r="C103" i="29"/>
  <c r="AA102" i="29"/>
  <c r="Z102" i="29"/>
  <c r="Y102" i="29"/>
  <c r="S102" i="29"/>
  <c r="R102" i="29"/>
  <c r="Q102" i="29"/>
  <c r="O102" i="29"/>
  <c r="N102" i="29"/>
  <c r="M102" i="29"/>
  <c r="L102" i="29"/>
  <c r="K102" i="29"/>
  <c r="J102" i="29"/>
  <c r="I102" i="29"/>
  <c r="H102" i="29"/>
  <c r="G102" i="29"/>
  <c r="F102" i="29"/>
  <c r="E102" i="29"/>
  <c r="D102" i="29"/>
  <c r="C102" i="29"/>
  <c r="AA101" i="29"/>
  <c r="Z101" i="29"/>
  <c r="Y101" i="29"/>
  <c r="S101" i="29"/>
  <c r="R101" i="29"/>
  <c r="Q101" i="29"/>
  <c r="O101" i="29"/>
  <c r="N101" i="29"/>
  <c r="M101" i="29"/>
  <c r="L101" i="29"/>
  <c r="K101" i="29"/>
  <c r="J101" i="29"/>
  <c r="I101" i="29"/>
  <c r="H101" i="29"/>
  <c r="G101" i="29"/>
  <c r="F101" i="29"/>
  <c r="E101" i="29"/>
  <c r="D101" i="29"/>
  <c r="C101" i="29"/>
  <c r="AA100" i="29"/>
  <c r="Z100" i="29"/>
  <c r="Y100" i="29"/>
  <c r="S100" i="29"/>
  <c r="R100" i="29"/>
  <c r="Q100" i="29"/>
  <c r="O100" i="29"/>
  <c r="N100" i="29"/>
  <c r="M100" i="29"/>
  <c r="L100" i="29"/>
  <c r="K100" i="29"/>
  <c r="J100" i="29"/>
  <c r="I100" i="29"/>
  <c r="H100" i="29"/>
  <c r="G100" i="29"/>
  <c r="F100" i="29"/>
  <c r="E100" i="29"/>
  <c r="D100" i="29"/>
  <c r="C100" i="29"/>
  <c r="AA99" i="29"/>
  <c r="Z99" i="29"/>
  <c r="Y99" i="29"/>
  <c r="S99" i="29"/>
  <c r="R99" i="29"/>
  <c r="Q99" i="29"/>
  <c r="O99" i="29"/>
  <c r="N99" i="29"/>
  <c r="M99" i="29"/>
  <c r="L99" i="29"/>
  <c r="K99" i="29"/>
  <c r="J99" i="29"/>
  <c r="I99" i="29"/>
  <c r="H99" i="29"/>
  <c r="G99" i="29"/>
  <c r="F99" i="29"/>
  <c r="E99" i="29"/>
  <c r="D99" i="29"/>
  <c r="C99" i="29"/>
  <c r="AA98" i="29"/>
  <c r="Z98" i="29"/>
  <c r="Y98" i="29"/>
  <c r="S98" i="29"/>
  <c r="R98" i="29"/>
  <c r="Q98" i="29"/>
  <c r="O98" i="29"/>
  <c r="N98" i="29"/>
  <c r="M98" i="29"/>
  <c r="L98" i="29"/>
  <c r="K98" i="29"/>
  <c r="J98" i="29"/>
  <c r="I98" i="29"/>
  <c r="H98" i="29"/>
  <c r="G98" i="29"/>
  <c r="F98" i="29"/>
  <c r="E98" i="29"/>
  <c r="D98" i="29"/>
  <c r="C98" i="29"/>
  <c r="AA97" i="29"/>
  <c r="Z97" i="29"/>
  <c r="Y97" i="29"/>
  <c r="S97" i="29"/>
  <c r="R97" i="29"/>
  <c r="Q97" i="29"/>
  <c r="O97" i="29"/>
  <c r="N97" i="29"/>
  <c r="M97" i="29"/>
  <c r="L97" i="29"/>
  <c r="K97" i="29"/>
  <c r="J97" i="29"/>
  <c r="I97" i="29"/>
  <c r="H97" i="29"/>
  <c r="G97" i="29"/>
  <c r="F97" i="29"/>
  <c r="E97" i="29"/>
  <c r="D97" i="29"/>
  <c r="C97" i="29"/>
  <c r="AA96" i="29"/>
  <c r="Z96" i="29"/>
  <c r="Y96" i="29"/>
  <c r="S96" i="29"/>
  <c r="R96" i="29"/>
  <c r="Q96" i="29"/>
  <c r="O96" i="29"/>
  <c r="N96" i="29"/>
  <c r="M96" i="29"/>
  <c r="L96" i="29"/>
  <c r="K96" i="29"/>
  <c r="J96" i="29"/>
  <c r="I96" i="29"/>
  <c r="H96" i="29"/>
  <c r="G96" i="29"/>
  <c r="E96" i="29"/>
  <c r="D96" i="29"/>
  <c r="C96" i="29"/>
  <c r="AA95" i="29"/>
  <c r="Z95" i="29"/>
  <c r="Y95" i="29"/>
  <c r="S95" i="29"/>
  <c r="R95" i="29"/>
  <c r="Q95" i="29"/>
  <c r="O95" i="29"/>
  <c r="N95" i="29"/>
  <c r="M95" i="29"/>
  <c r="L95" i="29"/>
  <c r="K95" i="29"/>
  <c r="J95" i="29"/>
  <c r="I95" i="29"/>
  <c r="H95" i="29"/>
  <c r="G95" i="29"/>
  <c r="F95" i="29"/>
  <c r="E95" i="29"/>
  <c r="D95" i="29"/>
  <c r="C95" i="29"/>
  <c r="AA94" i="29"/>
  <c r="Z94" i="29"/>
  <c r="Y94" i="29"/>
  <c r="S94" i="29"/>
  <c r="R94" i="29"/>
  <c r="Q94" i="29"/>
  <c r="O94" i="29"/>
  <c r="N94" i="29"/>
  <c r="M94" i="29"/>
  <c r="L94" i="29"/>
  <c r="K94" i="29"/>
  <c r="J94" i="29"/>
  <c r="I94" i="29"/>
  <c r="H94" i="29"/>
  <c r="G94" i="29"/>
  <c r="F94" i="29"/>
  <c r="E94" i="29"/>
  <c r="D94" i="29"/>
  <c r="C94" i="29"/>
  <c r="AA93" i="29"/>
  <c r="Z93" i="29"/>
  <c r="Y93" i="29"/>
  <c r="S93" i="29"/>
  <c r="R93" i="29"/>
  <c r="Q93" i="29"/>
  <c r="O93" i="29"/>
  <c r="N93" i="29"/>
  <c r="M93" i="29"/>
  <c r="L93" i="29"/>
  <c r="K93" i="29"/>
  <c r="J93" i="29"/>
  <c r="I93" i="29"/>
  <c r="H93" i="29"/>
  <c r="G93" i="29"/>
  <c r="F93" i="29"/>
  <c r="E93" i="29"/>
  <c r="D93" i="29"/>
  <c r="C93" i="29"/>
  <c r="AA92" i="29"/>
  <c r="Z92" i="29"/>
  <c r="Y92" i="29"/>
  <c r="S92" i="29"/>
  <c r="R92" i="29"/>
  <c r="Q92" i="29"/>
  <c r="O92" i="29"/>
  <c r="N92" i="29"/>
  <c r="M92" i="29"/>
  <c r="L92" i="29"/>
  <c r="K92" i="29"/>
  <c r="J92" i="29"/>
  <c r="I92" i="29"/>
  <c r="H92" i="29"/>
  <c r="G92" i="29"/>
  <c r="F92" i="29"/>
  <c r="E92" i="29"/>
  <c r="D92" i="29"/>
  <c r="C92" i="29"/>
  <c r="AA89" i="29"/>
  <c r="Z89" i="29"/>
  <c r="Y89" i="29"/>
  <c r="W89" i="29"/>
  <c r="V89" i="29"/>
  <c r="U89" i="29"/>
  <c r="S89" i="29"/>
  <c r="R89" i="29"/>
  <c r="Q89" i="29"/>
  <c r="P89" i="29"/>
  <c r="O89" i="29"/>
  <c r="N89" i="29"/>
  <c r="M89" i="29"/>
  <c r="L89" i="29"/>
  <c r="K89" i="29"/>
  <c r="J89" i="29"/>
  <c r="I89" i="29"/>
  <c r="G89" i="29"/>
  <c r="E89" i="29"/>
  <c r="D89" i="29"/>
  <c r="C89" i="29"/>
  <c r="B89" i="29"/>
  <c r="H85" i="29"/>
  <c r="H89" i="29" s="1"/>
  <c r="F81" i="29"/>
  <c r="F124" i="29" s="1"/>
  <c r="F69" i="29"/>
  <c r="F112" i="29" s="1"/>
  <c r="F53" i="29"/>
  <c r="F96" i="29" s="1"/>
  <c r="AA46" i="29"/>
  <c r="Z46" i="29"/>
  <c r="Y46" i="29"/>
  <c r="X46" i="29"/>
  <c r="W46" i="29"/>
  <c r="V46" i="29"/>
  <c r="U46" i="29"/>
  <c r="T46" i="29"/>
  <c r="S46" i="29"/>
  <c r="R46" i="29"/>
  <c r="Q46" i="29"/>
  <c r="P46" i="29"/>
  <c r="O46" i="29"/>
  <c r="N46" i="29"/>
  <c r="M46" i="29"/>
  <c r="L46" i="29"/>
  <c r="K46" i="29"/>
  <c r="J46" i="29"/>
  <c r="I46" i="29"/>
  <c r="H46" i="29"/>
  <c r="G46" i="29"/>
  <c r="F46" i="29"/>
  <c r="E46" i="29"/>
  <c r="D46" i="29"/>
  <c r="C46" i="29"/>
  <c r="B46" i="29"/>
  <c r="C3" i="29"/>
  <c r="D3" i="29" s="1"/>
  <c r="E3" i="29" s="1"/>
  <c r="F3" i="29" s="1"/>
  <c r="G3" i="29" s="1"/>
  <c r="W47" i="30" l="1"/>
  <c r="K132" i="29"/>
  <c r="M132" i="29"/>
  <c r="N132" i="29"/>
  <c r="C132" i="29"/>
  <c r="O132" i="29"/>
  <c r="L132" i="29"/>
  <c r="D132" i="29"/>
  <c r="R132" i="29"/>
  <c r="Q132" i="29"/>
  <c r="G132" i="29"/>
  <c r="S132" i="29"/>
  <c r="E132" i="29"/>
  <c r="Y132" i="29"/>
  <c r="I132" i="29"/>
  <c r="Z132" i="29"/>
  <c r="J132" i="29"/>
  <c r="AA132" i="29"/>
  <c r="R46" i="14"/>
  <c r="T46" i="14" s="1"/>
  <c r="F132" i="29"/>
  <c r="H128" i="29"/>
  <c r="H132" i="29" s="1"/>
  <c r="F89" i="29"/>
  <c r="AO8" i="25" l="1"/>
  <c r="AO18" i="25"/>
  <c r="AO20" i="25"/>
  <c r="AO21" i="25"/>
  <c r="AO22" i="25"/>
  <c r="AO24" i="25"/>
  <c r="AO25" i="25"/>
  <c r="AO29" i="25"/>
  <c r="AO30" i="25"/>
  <c r="AO39" i="25"/>
  <c r="AO41" i="25"/>
  <c r="AO43" i="25"/>
  <c r="AO44" i="25"/>
  <c r="AO47" i="25"/>
  <c r="AO48" i="25"/>
  <c r="E50" i="25"/>
  <c r="H50" i="25"/>
  <c r="J50" i="25"/>
  <c r="J54" i="25" s="1"/>
  <c r="K50" i="25"/>
  <c r="K54" i="25" s="1"/>
  <c r="M50" i="25"/>
  <c r="M54" i="25" s="1"/>
  <c r="N50" i="25"/>
  <c r="N54" i="25" s="1"/>
  <c r="P50" i="25"/>
  <c r="P54" i="25" s="1"/>
  <c r="Q50" i="25"/>
  <c r="Q54" i="25" s="1"/>
  <c r="S50" i="25"/>
  <c r="S54" i="25" s="1"/>
  <c r="T50" i="25"/>
  <c r="V50" i="25"/>
  <c r="W50" i="25"/>
  <c r="Y50" i="25"/>
  <c r="Z50" i="25"/>
  <c r="AB50" i="25"/>
  <c r="AE50" i="25"/>
  <c r="AF50" i="25"/>
  <c r="AF54" i="25" s="1"/>
  <c r="AH50" i="25"/>
  <c r="AH54" i="25" s="1"/>
  <c r="AI50" i="25"/>
  <c r="AI54" i="25" s="1"/>
  <c r="AK50" i="25"/>
  <c r="AK54" i="25" s="1"/>
  <c r="AM50" i="25"/>
  <c r="AM54" i="25" s="1"/>
  <c r="T54" i="25"/>
  <c r="V54" i="25"/>
  <c r="W54" i="25"/>
  <c r="Y54" i="25"/>
  <c r="Z54" i="25"/>
  <c r="AB54" i="25"/>
  <c r="AE54" i="25"/>
  <c r="AI56" i="25"/>
  <c r="B48" i="24"/>
  <c r="C48" i="24"/>
  <c r="D48" i="24"/>
  <c r="F48" i="24"/>
  <c r="G48" i="24"/>
  <c r="H48" i="24"/>
  <c r="J48" i="24"/>
  <c r="K48" i="24"/>
  <c r="L48" i="24"/>
  <c r="B65" i="24"/>
  <c r="C65" i="24"/>
  <c r="D65" i="24"/>
  <c r="F65" i="24"/>
  <c r="G65" i="24"/>
  <c r="H65" i="24"/>
  <c r="J65" i="24"/>
  <c r="K65" i="24"/>
  <c r="L65" i="24"/>
  <c r="B62" i="23"/>
  <c r="C62" i="23"/>
  <c r="D62" i="23"/>
  <c r="F62" i="23"/>
  <c r="G62" i="23"/>
  <c r="H62" i="23"/>
  <c r="I62" i="23"/>
  <c r="D7" i="22"/>
  <c r="K7" i="22"/>
  <c r="G8" i="22"/>
  <c r="K8" i="22"/>
  <c r="D9" i="22"/>
  <c r="K9" i="22"/>
  <c r="G10" i="22"/>
  <c r="K10" i="22"/>
  <c r="D11" i="22"/>
  <c r="K11" i="22"/>
  <c r="D12" i="22"/>
  <c r="D13" i="22"/>
  <c r="K13" i="22"/>
  <c r="G14" i="22"/>
  <c r="K14" i="22"/>
  <c r="G15" i="22"/>
  <c r="K15" i="22"/>
  <c r="G16" i="22"/>
  <c r="D17" i="22"/>
  <c r="K17" i="22"/>
  <c r="D18" i="22"/>
  <c r="G19" i="22"/>
  <c r="K19" i="22"/>
  <c r="G20" i="22"/>
  <c r="K20" i="22"/>
  <c r="D21" i="22"/>
  <c r="K21" i="22"/>
  <c r="G22" i="22"/>
  <c r="K22" i="22"/>
  <c r="G23" i="22"/>
  <c r="K23" i="22"/>
  <c r="D24" i="22"/>
  <c r="K24" i="22"/>
  <c r="G25" i="22"/>
  <c r="K25" i="22"/>
  <c r="K26" i="22"/>
  <c r="K27" i="22"/>
  <c r="D28" i="22"/>
  <c r="K28" i="22"/>
  <c r="D29" i="22"/>
  <c r="K29" i="22"/>
  <c r="G30" i="22"/>
  <c r="K30" i="22"/>
  <c r="D31" i="22"/>
  <c r="K31" i="22"/>
  <c r="G32" i="22"/>
  <c r="K32" i="22"/>
  <c r="D33" i="22"/>
  <c r="K33" i="22"/>
  <c r="G34" i="22"/>
  <c r="K34" i="22"/>
  <c r="G35" i="22"/>
  <c r="K35" i="22"/>
  <c r="G36" i="22"/>
  <c r="K36" i="22"/>
  <c r="G37" i="22"/>
  <c r="K37" i="22"/>
  <c r="G38" i="22"/>
  <c r="K38" i="22"/>
  <c r="G39" i="22"/>
  <c r="K39" i="22"/>
  <c r="G41" i="22"/>
  <c r="K41" i="22"/>
  <c r="D42" i="22"/>
  <c r="K42" i="22"/>
  <c r="G43" i="22"/>
  <c r="K43" i="22"/>
  <c r="G44" i="22"/>
  <c r="K44" i="22"/>
  <c r="G45" i="22"/>
  <c r="K45" i="22"/>
  <c r="G46" i="22"/>
  <c r="K46" i="22"/>
  <c r="B48" i="22"/>
  <c r="C48" i="22"/>
  <c r="C62" i="22" s="1"/>
  <c r="C64" i="22" s="1"/>
  <c r="E48" i="22"/>
  <c r="I48" i="22"/>
  <c r="J48" i="22"/>
  <c r="L48" i="22"/>
  <c r="D52" i="22"/>
  <c r="K52" i="22"/>
  <c r="D53" i="22"/>
  <c r="K53" i="22"/>
  <c r="D55" i="22"/>
  <c r="K55" i="22"/>
  <c r="D57" i="22"/>
  <c r="K57" i="22"/>
  <c r="D58" i="22"/>
  <c r="K58" i="22"/>
  <c r="B59" i="22"/>
  <c r="C59" i="22"/>
  <c r="I59" i="22"/>
  <c r="J59" i="22"/>
  <c r="B61" i="22"/>
  <c r="E64" i="22"/>
  <c r="L64" i="22"/>
  <c r="D6" i="21"/>
  <c r="G6" i="21"/>
  <c r="J6" i="21"/>
  <c r="D7" i="21"/>
  <c r="G7" i="21"/>
  <c r="J7" i="21"/>
  <c r="D8" i="21"/>
  <c r="G8" i="21"/>
  <c r="J8" i="21"/>
  <c r="D9" i="21"/>
  <c r="G9" i="21"/>
  <c r="G46" i="21" s="1"/>
  <c r="J9" i="21"/>
  <c r="D10" i="21"/>
  <c r="G10" i="21"/>
  <c r="J10" i="21"/>
  <c r="D11" i="21"/>
  <c r="G11" i="21"/>
  <c r="J11" i="21"/>
  <c r="D12" i="21"/>
  <c r="G12" i="21"/>
  <c r="J12" i="21"/>
  <c r="D13" i="21"/>
  <c r="G13" i="21"/>
  <c r="J13" i="21"/>
  <c r="D14" i="21"/>
  <c r="G14" i="21"/>
  <c r="J14" i="21"/>
  <c r="D15" i="21"/>
  <c r="G15" i="21"/>
  <c r="J15" i="21"/>
  <c r="D16" i="21"/>
  <c r="G16" i="21"/>
  <c r="J16" i="21"/>
  <c r="D17" i="21"/>
  <c r="G17" i="21"/>
  <c r="J17" i="21"/>
  <c r="D18" i="21"/>
  <c r="G18" i="21"/>
  <c r="J18" i="21"/>
  <c r="D19" i="21"/>
  <c r="G19" i="21"/>
  <c r="J19" i="21"/>
  <c r="D20" i="21"/>
  <c r="G20" i="21"/>
  <c r="J20" i="21"/>
  <c r="D21" i="21"/>
  <c r="G21" i="21"/>
  <c r="J21" i="21"/>
  <c r="D22" i="21"/>
  <c r="G22" i="21"/>
  <c r="J22" i="21"/>
  <c r="D23" i="21"/>
  <c r="G23" i="21"/>
  <c r="J23" i="21"/>
  <c r="D24" i="21"/>
  <c r="G24" i="21"/>
  <c r="J24" i="21"/>
  <c r="D25" i="21"/>
  <c r="G25" i="21"/>
  <c r="J25" i="21"/>
  <c r="D26" i="21"/>
  <c r="G26" i="21"/>
  <c r="J26" i="21"/>
  <c r="D27" i="21"/>
  <c r="G27" i="21"/>
  <c r="J27" i="21"/>
  <c r="D28" i="21"/>
  <c r="G28" i="21"/>
  <c r="J28" i="21"/>
  <c r="D29" i="21"/>
  <c r="G29" i="21"/>
  <c r="J29" i="21"/>
  <c r="D30" i="21"/>
  <c r="G30" i="21"/>
  <c r="J30" i="21"/>
  <c r="D31" i="21"/>
  <c r="G31" i="21"/>
  <c r="J31" i="21"/>
  <c r="D32" i="21"/>
  <c r="G32" i="21"/>
  <c r="J32" i="21"/>
  <c r="D33" i="21"/>
  <c r="G33" i="21"/>
  <c r="J33" i="21"/>
  <c r="D34" i="21"/>
  <c r="G34" i="21"/>
  <c r="J34" i="21"/>
  <c r="D35" i="21"/>
  <c r="G35" i="21"/>
  <c r="J35" i="21"/>
  <c r="D36" i="21"/>
  <c r="G36" i="21"/>
  <c r="J36" i="21"/>
  <c r="D37" i="21"/>
  <c r="G37" i="21"/>
  <c r="J37" i="21"/>
  <c r="D38" i="21"/>
  <c r="G38" i="21"/>
  <c r="J38" i="21"/>
  <c r="D39" i="21"/>
  <c r="G39" i="21"/>
  <c r="J39" i="21"/>
  <c r="D40" i="21"/>
  <c r="G40" i="21"/>
  <c r="J40" i="21"/>
  <c r="D41" i="21"/>
  <c r="G41" i="21"/>
  <c r="J41" i="21"/>
  <c r="D42" i="21"/>
  <c r="G42" i="21"/>
  <c r="J42" i="21"/>
  <c r="D43" i="21"/>
  <c r="G43" i="21"/>
  <c r="J43" i="21"/>
  <c r="D44" i="21"/>
  <c r="G44" i="21"/>
  <c r="J44" i="21"/>
  <c r="B46" i="21"/>
  <c r="C46" i="21"/>
  <c r="E46" i="21"/>
  <c r="F46" i="21"/>
  <c r="H46" i="21"/>
  <c r="I46" i="21"/>
  <c r="F7" i="20"/>
  <c r="F8" i="20"/>
  <c r="I8" i="20" s="1"/>
  <c r="H8" i="20"/>
  <c r="F9" i="20"/>
  <c r="F10" i="20"/>
  <c r="I10" i="20" s="1"/>
  <c r="H10" i="20"/>
  <c r="F11" i="20"/>
  <c r="H11" i="20"/>
  <c r="I11" i="20"/>
  <c r="F12" i="20"/>
  <c r="H12" i="20"/>
  <c r="I12" i="20"/>
  <c r="F13" i="20"/>
  <c r="F14" i="20"/>
  <c r="I14" i="20" s="1"/>
  <c r="H14" i="20"/>
  <c r="F15" i="20"/>
  <c r="H15" i="20"/>
  <c r="I15" i="20"/>
  <c r="F16" i="20"/>
  <c r="H16" i="20"/>
  <c r="I16" i="20"/>
  <c r="F17" i="20"/>
  <c r="F18" i="20"/>
  <c r="I18" i="20" s="1"/>
  <c r="H18" i="20"/>
  <c r="F19" i="20"/>
  <c r="H19" i="20"/>
  <c r="I19" i="20"/>
  <c r="F20" i="20"/>
  <c r="H20" i="20"/>
  <c r="I20" i="20"/>
  <c r="F21" i="20"/>
  <c r="F22" i="20"/>
  <c r="H22" i="20"/>
  <c r="I22" i="20"/>
  <c r="F23" i="20"/>
  <c r="F24" i="20"/>
  <c r="F25" i="20"/>
  <c r="F26" i="20"/>
  <c r="I26" i="20" s="1"/>
  <c r="H26" i="20"/>
  <c r="F27" i="20"/>
  <c r="H27" i="20"/>
  <c r="I27" i="20"/>
  <c r="F28" i="20"/>
  <c r="F29" i="20"/>
  <c r="H29" i="20"/>
  <c r="I29" i="20"/>
  <c r="F30" i="20"/>
  <c r="H30" i="20"/>
  <c r="I30" i="20"/>
  <c r="F31" i="20"/>
  <c r="F32" i="20"/>
  <c r="I32" i="20" s="1"/>
  <c r="H32" i="20"/>
  <c r="F33" i="20"/>
  <c r="H33" i="20"/>
  <c r="I33" i="20"/>
  <c r="F34" i="20"/>
  <c r="H34" i="20"/>
  <c r="I34" i="20"/>
  <c r="F35" i="20"/>
  <c r="F36" i="20"/>
  <c r="I36" i="20" s="1"/>
  <c r="H36" i="20"/>
  <c r="F37" i="20"/>
  <c r="H37" i="20"/>
  <c r="I37" i="20"/>
  <c r="F38" i="20"/>
  <c r="H38" i="20"/>
  <c r="I38" i="20"/>
  <c r="F39" i="20"/>
  <c r="F40" i="20"/>
  <c r="H40" i="20"/>
  <c r="I40" i="20"/>
  <c r="F41" i="20"/>
  <c r="F42" i="20"/>
  <c r="I42" i="20" s="1"/>
  <c r="H42" i="20"/>
  <c r="F43" i="20"/>
  <c r="F44" i="20"/>
  <c r="I44" i="20" s="1"/>
  <c r="H44" i="20"/>
  <c r="F45" i="20"/>
  <c r="H45" i="20"/>
  <c r="I45" i="20"/>
  <c r="B46" i="20"/>
  <c r="C46" i="20"/>
  <c r="D46" i="20"/>
  <c r="F46" i="20"/>
  <c r="G46" i="20"/>
  <c r="D7" i="19"/>
  <c r="E7" i="19"/>
  <c r="D8" i="19"/>
  <c r="E8" i="19"/>
  <c r="D9" i="19"/>
  <c r="E9" i="19"/>
  <c r="D10" i="19"/>
  <c r="E10" i="19"/>
  <c r="D11" i="19"/>
  <c r="E11" i="19"/>
  <c r="D12" i="19"/>
  <c r="E12" i="19"/>
  <c r="D13" i="19"/>
  <c r="E13" i="19"/>
  <c r="D14" i="19"/>
  <c r="E14" i="19"/>
  <c r="D16" i="19"/>
  <c r="E16" i="19"/>
  <c r="D15" i="19"/>
  <c r="E15" i="19"/>
  <c r="D17" i="19"/>
  <c r="E17" i="19"/>
  <c r="D18" i="19"/>
  <c r="E18" i="19"/>
  <c r="D19" i="19"/>
  <c r="E19" i="19"/>
  <c r="D20" i="19"/>
  <c r="E20" i="19"/>
  <c r="D21" i="19"/>
  <c r="E21" i="19"/>
  <c r="D22" i="19"/>
  <c r="E22" i="19"/>
  <c r="D23" i="19"/>
  <c r="E23" i="19"/>
  <c r="D24" i="19"/>
  <c r="E24" i="19"/>
  <c r="D25" i="19"/>
  <c r="E25" i="19"/>
  <c r="D26" i="19"/>
  <c r="E26" i="19"/>
  <c r="D27" i="19"/>
  <c r="E27" i="19"/>
  <c r="D28" i="19"/>
  <c r="E28" i="19"/>
  <c r="D29" i="19"/>
  <c r="E29" i="19"/>
  <c r="D30" i="19"/>
  <c r="E30" i="19"/>
  <c r="D32" i="19"/>
  <c r="E32" i="19"/>
  <c r="D33" i="19"/>
  <c r="E33" i="19"/>
  <c r="D34" i="19"/>
  <c r="E34" i="19"/>
  <c r="D35" i="19"/>
  <c r="E35" i="19"/>
  <c r="D36" i="19"/>
  <c r="E36" i="19"/>
  <c r="D37" i="19"/>
  <c r="E37" i="19"/>
  <c r="D38" i="19"/>
  <c r="E38" i="19"/>
  <c r="D39" i="19"/>
  <c r="E39" i="19"/>
  <c r="D40" i="19"/>
  <c r="E40" i="19"/>
  <c r="D41" i="19"/>
  <c r="E41" i="19"/>
  <c r="D42" i="19"/>
  <c r="E42" i="19"/>
  <c r="D43" i="19"/>
  <c r="E43" i="19"/>
  <c r="D44" i="19"/>
  <c r="E44" i="19"/>
  <c r="D45" i="19"/>
  <c r="E45" i="19"/>
  <c r="D46" i="19"/>
  <c r="E46" i="19"/>
  <c r="D47" i="19"/>
  <c r="E47" i="19"/>
  <c r="C48" i="19"/>
  <c r="N7" i="18"/>
  <c r="P7" i="18" s="1"/>
  <c r="N8" i="18"/>
  <c r="P8" i="18" s="1"/>
  <c r="N9" i="18"/>
  <c r="P9" i="18" s="1"/>
  <c r="N10" i="18"/>
  <c r="P10" i="18" s="1"/>
  <c r="N11" i="18"/>
  <c r="P11" i="18" s="1"/>
  <c r="N12" i="18"/>
  <c r="P12" i="18"/>
  <c r="N13" i="18"/>
  <c r="P13" i="18" s="1"/>
  <c r="N14" i="18"/>
  <c r="P14" i="18" s="1"/>
  <c r="N15" i="18"/>
  <c r="P15" i="18" s="1"/>
  <c r="N16" i="18"/>
  <c r="P16" i="18" s="1"/>
  <c r="N17" i="18"/>
  <c r="P17" i="18" s="1"/>
  <c r="N18" i="18"/>
  <c r="P18" i="18" s="1"/>
  <c r="N19" i="18"/>
  <c r="P19" i="18" s="1"/>
  <c r="N20" i="18"/>
  <c r="P20" i="18"/>
  <c r="N21" i="18"/>
  <c r="P21" i="18" s="1"/>
  <c r="N22" i="18"/>
  <c r="P22" i="18" s="1"/>
  <c r="N23" i="18"/>
  <c r="P23" i="18" s="1"/>
  <c r="N24" i="18"/>
  <c r="P24" i="18" s="1"/>
  <c r="N25" i="18"/>
  <c r="P25" i="18" s="1"/>
  <c r="N26" i="18"/>
  <c r="P26" i="18" s="1"/>
  <c r="N27" i="18"/>
  <c r="P27" i="18" s="1"/>
  <c r="N28" i="18"/>
  <c r="P28" i="18"/>
  <c r="N29" i="18"/>
  <c r="P29" i="18" s="1"/>
  <c r="N30" i="18"/>
  <c r="P30" i="18" s="1"/>
  <c r="N31" i="18"/>
  <c r="P31" i="18" s="1"/>
  <c r="N32" i="18"/>
  <c r="P32" i="18" s="1"/>
  <c r="N33" i="18"/>
  <c r="P33" i="18" s="1"/>
  <c r="N34" i="18"/>
  <c r="P34" i="18" s="1"/>
  <c r="N35" i="18"/>
  <c r="P35" i="18" s="1"/>
  <c r="N36" i="18"/>
  <c r="P36" i="18" s="1"/>
  <c r="N37" i="18"/>
  <c r="P37" i="18" s="1"/>
  <c r="N38" i="18"/>
  <c r="P38" i="18" s="1"/>
  <c r="N39" i="18"/>
  <c r="P39" i="18" s="1"/>
  <c r="N40" i="18"/>
  <c r="P40" i="18" s="1"/>
  <c r="N41" i="18"/>
  <c r="P41" i="18" s="1"/>
  <c r="N42" i="18"/>
  <c r="P42" i="18" s="1"/>
  <c r="N43" i="18"/>
  <c r="P43" i="18" s="1"/>
  <c r="N44" i="18"/>
  <c r="P44" i="18"/>
  <c r="N45" i="18"/>
  <c r="P45" i="18" s="1"/>
  <c r="N46" i="18"/>
  <c r="P46" i="18" s="1"/>
  <c r="B48" i="18"/>
  <c r="C48" i="18"/>
  <c r="D48" i="18"/>
  <c r="E48" i="18"/>
  <c r="F48" i="18"/>
  <c r="G48" i="18"/>
  <c r="H48" i="18"/>
  <c r="I48" i="18"/>
  <c r="J48" i="18"/>
  <c r="K48" i="18"/>
  <c r="L48" i="18"/>
  <c r="M48" i="18"/>
  <c r="N7" i="17"/>
  <c r="P7" i="17" s="1"/>
  <c r="N8" i="17"/>
  <c r="P8" i="17" s="1"/>
  <c r="N9" i="17"/>
  <c r="P9" i="17" s="1"/>
  <c r="N10" i="17"/>
  <c r="P10" i="17" s="1"/>
  <c r="N11" i="17"/>
  <c r="P11" i="17" s="1"/>
  <c r="N12" i="17"/>
  <c r="P12" i="17" s="1"/>
  <c r="N13" i="17"/>
  <c r="P13" i="17" s="1"/>
  <c r="N14" i="17"/>
  <c r="P14" i="17" s="1"/>
  <c r="N15" i="17"/>
  <c r="P15" i="17" s="1"/>
  <c r="N16" i="17"/>
  <c r="P16" i="17" s="1"/>
  <c r="N17" i="17"/>
  <c r="P17" i="17" s="1"/>
  <c r="N18" i="17"/>
  <c r="P18" i="17" s="1"/>
  <c r="N19" i="17"/>
  <c r="P19" i="17" s="1"/>
  <c r="N20" i="17"/>
  <c r="P20" i="17" s="1"/>
  <c r="N21" i="17"/>
  <c r="P21" i="17" s="1"/>
  <c r="N22" i="17"/>
  <c r="P22" i="17" s="1"/>
  <c r="N23" i="17"/>
  <c r="P23" i="17" s="1"/>
  <c r="N24" i="17"/>
  <c r="P24" i="17" s="1"/>
  <c r="N25" i="17"/>
  <c r="P25" i="17" s="1"/>
  <c r="N26" i="17"/>
  <c r="P26" i="17" s="1"/>
  <c r="N27" i="17"/>
  <c r="P27" i="17"/>
  <c r="N28" i="17"/>
  <c r="P28" i="17" s="1"/>
  <c r="N29" i="17"/>
  <c r="P29" i="17" s="1"/>
  <c r="N30" i="17"/>
  <c r="P30" i="17" s="1"/>
  <c r="N31" i="17"/>
  <c r="P31" i="17" s="1"/>
  <c r="N32" i="17"/>
  <c r="P32" i="17" s="1"/>
  <c r="N33" i="17"/>
  <c r="P33" i="17" s="1"/>
  <c r="N34" i="17"/>
  <c r="P34" i="17" s="1"/>
  <c r="N35" i="17"/>
  <c r="P35" i="17" s="1"/>
  <c r="N36" i="17"/>
  <c r="P36" i="17" s="1"/>
  <c r="N37" i="17"/>
  <c r="P37" i="17" s="1"/>
  <c r="N38" i="17"/>
  <c r="P38" i="17" s="1"/>
  <c r="N39" i="17"/>
  <c r="P39" i="17" s="1"/>
  <c r="N40" i="17"/>
  <c r="P40" i="17" s="1"/>
  <c r="N41" i="17"/>
  <c r="P41" i="17" s="1"/>
  <c r="N42" i="17"/>
  <c r="P42" i="17" s="1"/>
  <c r="N43" i="17"/>
  <c r="P43" i="17" s="1"/>
  <c r="N44" i="17"/>
  <c r="P44" i="17" s="1"/>
  <c r="N45" i="17"/>
  <c r="P45" i="17" s="1"/>
  <c r="N46" i="17"/>
  <c r="P46" i="17" s="1"/>
  <c r="B48" i="17"/>
  <c r="C48" i="17"/>
  <c r="D48" i="17"/>
  <c r="E48" i="17"/>
  <c r="F48" i="17"/>
  <c r="G48" i="17"/>
  <c r="H48" i="17"/>
  <c r="I48" i="17"/>
  <c r="J48" i="17"/>
  <c r="K48" i="17"/>
  <c r="L48" i="17"/>
  <c r="M48" i="17"/>
  <c r="B48" i="2"/>
  <c r="C48" i="2"/>
  <c r="D48" i="2"/>
  <c r="E48" i="2"/>
  <c r="F48" i="2"/>
  <c r="G48" i="2"/>
  <c r="H48" i="2"/>
  <c r="I48" i="2"/>
  <c r="J48" i="2"/>
  <c r="K48" i="2"/>
  <c r="L48" i="2"/>
  <c r="M48" i="2"/>
  <c r="N48" i="2"/>
  <c r="S48" i="2"/>
  <c r="T48" i="2"/>
  <c r="W48" i="2"/>
  <c r="Z48" i="2"/>
  <c r="P7" i="3"/>
  <c r="W7" i="3"/>
  <c r="P8" i="3"/>
  <c r="W8" i="3"/>
  <c r="P9" i="3"/>
  <c r="W9" i="3"/>
  <c r="P10" i="3"/>
  <c r="W10" i="3"/>
  <c r="P11" i="3"/>
  <c r="W11" i="3"/>
  <c r="P12" i="3"/>
  <c r="W12" i="3"/>
  <c r="P13" i="3"/>
  <c r="W13" i="3"/>
  <c r="P14" i="3"/>
  <c r="W14" i="3"/>
  <c r="P15" i="3"/>
  <c r="W15" i="3"/>
  <c r="P16" i="3"/>
  <c r="W16" i="3"/>
  <c r="P17" i="3"/>
  <c r="W17" i="3"/>
  <c r="P18" i="3"/>
  <c r="W18" i="3"/>
  <c r="P19" i="3"/>
  <c r="W19" i="3"/>
  <c r="P20" i="3"/>
  <c r="W20" i="3"/>
  <c r="P21" i="3"/>
  <c r="W21" i="3"/>
  <c r="P22" i="3"/>
  <c r="W22" i="3"/>
  <c r="P23" i="3"/>
  <c r="W23" i="3"/>
  <c r="P24" i="3"/>
  <c r="W24" i="3"/>
  <c r="P25" i="3"/>
  <c r="W25" i="3"/>
  <c r="P26" i="3"/>
  <c r="W26" i="3"/>
  <c r="P27" i="3"/>
  <c r="W27" i="3"/>
  <c r="P28" i="3"/>
  <c r="W28" i="3"/>
  <c r="P29" i="3"/>
  <c r="W29" i="3"/>
  <c r="P30" i="3"/>
  <c r="W30" i="3"/>
  <c r="P31" i="3"/>
  <c r="W31" i="3"/>
  <c r="P32" i="3"/>
  <c r="W32" i="3"/>
  <c r="P33" i="3"/>
  <c r="W33" i="3"/>
  <c r="P34" i="3"/>
  <c r="W34" i="3"/>
  <c r="P35" i="3"/>
  <c r="W35" i="3"/>
  <c r="P36" i="3"/>
  <c r="W36" i="3"/>
  <c r="P37" i="3"/>
  <c r="W37" i="3"/>
  <c r="P38" i="3"/>
  <c r="W38" i="3"/>
  <c r="P39" i="3"/>
  <c r="W39" i="3"/>
  <c r="P40" i="3"/>
  <c r="W40" i="3"/>
  <c r="P41" i="3"/>
  <c r="W41" i="3"/>
  <c r="P42" i="3"/>
  <c r="W42" i="3"/>
  <c r="P43" i="3"/>
  <c r="W43" i="3"/>
  <c r="P44" i="3"/>
  <c r="W44" i="3"/>
  <c r="P45" i="3"/>
  <c r="W45" i="3"/>
  <c r="P46" i="3"/>
  <c r="W46" i="3"/>
  <c r="B48" i="3"/>
  <c r="C48" i="3"/>
  <c r="D48" i="3"/>
  <c r="E48" i="3"/>
  <c r="F48" i="3"/>
  <c r="G48" i="3"/>
  <c r="H48" i="3"/>
  <c r="I48" i="3"/>
  <c r="J48" i="3"/>
  <c r="K48" i="3"/>
  <c r="L48" i="3"/>
  <c r="M48" i="3"/>
  <c r="N48" i="3"/>
  <c r="O48" i="3"/>
  <c r="R48" i="3"/>
  <c r="S48" i="3"/>
  <c r="U48" i="3"/>
  <c r="V48" i="3"/>
  <c r="N5" i="27"/>
  <c r="Q5" i="27"/>
  <c r="R5" i="27"/>
  <c r="N6" i="27"/>
  <c r="Q6" i="27"/>
  <c r="R6" i="27"/>
  <c r="N7" i="27"/>
  <c r="Q7" i="27"/>
  <c r="N8" i="27"/>
  <c r="Q8" i="27"/>
  <c r="R8" i="27"/>
  <c r="N9" i="27"/>
  <c r="Q9" i="27"/>
  <c r="R9" i="27"/>
  <c r="N10" i="27"/>
  <c r="Q10" i="27"/>
  <c r="R10" i="27"/>
  <c r="N11" i="27"/>
  <c r="Q11" i="27"/>
  <c r="R11" i="27"/>
  <c r="N12" i="27"/>
  <c r="Q12" i="27"/>
  <c r="N13" i="27"/>
  <c r="Q13" i="27"/>
  <c r="R13" i="27"/>
  <c r="N14" i="27"/>
  <c r="Q14" i="27"/>
  <c r="N15" i="27"/>
  <c r="Q15" i="27"/>
  <c r="R15" i="27"/>
  <c r="N16" i="27"/>
  <c r="Q16" i="27"/>
  <c r="R16" i="27"/>
  <c r="N17" i="27"/>
  <c r="Q17" i="27"/>
  <c r="R17" i="27"/>
  <c r="N18" i="27"/>
  <c r="Q18" i="27"/>
  <c r="N19" i="27"/>
  <c r="Q19" i="27"/>
  <c r="N20" i="27"/>
  <c r="Q20" i="27"/>
  <c r="R20" i="27"/>
  <c r="N21" i="27"/>
  <c r="Q21" i="27"/>
  <c r="R21" i="27"/>
  <c r="N22" i="27"/>
  <c r="Q22" i="27"/>
  <c r="N23" i="27"/>
  <c r="Q23" i="27"/>
  <c r="R23" i="27"/>
  <c r="N24" i="27"/>
  <c r="Q24" i="27"/>
  <c r="R24" i="27"/>
  <c r="N25" i="27"/>
  <c r="Q25" i="27"/>
  <c r="R25" i="27"/>
  <c r="N26" i="27"/>
  <c r="Q26" i="27"/>
  <c r="R26" i="27"/>
  <c r="N27" i="27"/>
  <c r="Q27" i="27"/>
  <c r="R27" i="27"/>
  <c r="N28" i="27"/>
  <c r="Q28" i="27"/>
  <c r="R28" i="27"/>
  <c r="N29" i="27"/>
  <c r="Q29" i="27"/>
  <c r="N30" i="27"/>
  <c r="Q30" i="27"/>
  <c r="R30" i="27"/>
  <c r="N31" i="27"/>
  <c r="Q31" i="27"/>
  <c r="R31" i="27"/>
  <c r="N32" i="27"/>
  <c r="Q32" i="27"/>
  <c r="R32" i="27"/>
  <c r="N33" i="27"/>
  <c r="Q33" i="27"/>
  <c r="R33" i="27"/>
  <c r="N34" i="27"/>
  <c r="Q34" i="27"/>
  <c r="R34" i="27"/>
  <c r="N35" i="27"/>
  <c r="Q35" i="27"/>
  <c r="R35" i="27"/>
  <c r="B36" i="27"/>
  <c r="N36" i="27" s="1"/>
  <c r="Q36" i="27"/>
  <c r="R36" i="27"/>
  <c r="N37" i="27"/>
  <c r="Q37" i="27"/>
  <c r="R37" i="27"/>
  <c r="N38" i="27"/>
  <c r="Q38" i="27"/>
  <c r="N39" i="27"/>
  <c r="Q39" i="27"/>
  <c r="R39" i="27"/>
  <c r="N40" i="27"/>
  <c r="Q40" i="27"/>
  <c r="N41" i="27"/>
  <c r="Q41" i="27"/>
  <c r="R41" i="27"/>
  <c r="N42" i="27"/>
  <c r="Q42" i="27"/>
  <c r="N43" i="27"/>
  <c r="Q43" i="27"/>
  <c r="N44" i="27"/>
  <c r="Q44" i="27"/>
  <c r="R44" i="27"/>
  <c r="B46" i="27"/>
  <c r="C46" i="27"/>
  <c r="D46" i="27"/>
  <c r="E46" i="27"/>
  <c r="F46" i="27"/>
  <c r="G46" i="27"/>
  <c r="H46" i="27"/>
  <c r="I46" i="27"/>
  <c r="J46" i="27"/>
  <c r="K46" i="27"/>
  <c r="L46" i="27"/>
  <c r="M46" i="27"/>
  <c r="O46" i="27"/>
  <c r="P46" i="27"/>
  <c r="N9" i="5"/>
  <c r="N10" i="5"/>
  <c r="N11" i="5"/>
  <c r="N12" i="5"/>
  <c r="N13" i="5"/>
  <c r="N14" i="5"/>
  <c r="N15" i="5"/>
  <c r="N16" i="5"/>
  <c r="N17" i="5"/>
  <c r="N18" i="5"/>
  <c r="N19" i="5"/>
  <c r="N20" i="5"/>
  <c r="N21" i="5"/>
  <c r="N22" i="5"/>
  <c r="N23" i="5"/>
  <c r="N24" i="5"/>
  <c r="N25" i="5"/>
  <c r="N26" i="5"/>
  <c r="N27" i="5"/>
  <c r="N28" i="5"/>
  <c r="N29" i="5"/>
  <c r="N30" i="5"/>
  <c r="N31" i="5"/>
  <c r="N32" i="5"/>
  <c r="N33" i="5"/>
  <c r="N34" i="5"/>
  <c r="N35" i="5"/>
  <c r="N36" i="5"/>
  <c r="N37" i="5"/>
  <c r="N38" i="5"/>
  <c r="N39" i="5"/>
  <c r="N40" i="5"/>
  <c r="N41" i="5"/>
  <c r="N42" i="5"/>
  <c r="N43" i="5"/>
  <c r="N44" i="5"/>
  <c r="N45" i="5"/>
  <c r="N46" i="5"/>
  <c r="N47" i="5"/>
  <c r="N48" i="5"/>
  <c r="B50" i="5"/>
  <c r="C50" i="5"/>
  <c r="D50" i="5"/>
  <c r="E50" i="5"/>
  <c r="F50" i="5"/>
  <c r="G50" i="5"/>
  <c r="H50" i="5"/>
  <c r="I50" i="5"/>
  <c r="J50" i="5"/>
  <c r="K50" i="5"/>
  <c r="L50" i="5"/>
  <c r="M50" i="5"/>
  <c r="O50" i="5"/>
  <c r="N10" i="6"/>
  <c r="Q10" i="6" s="1"/>
  <c r="N11" i="6"/>
  <c r="Q11" i="6" s="1"/>
  <c r="N12" i="6"/>
  <c r="R12" i="6" s="1"/>
  <c r="N13" i="6"/>
  <c r="Q13" i="6" s="1"/>
  <c r="N14" i="6"/>
  <c r="Q14" i="6" s="1"/>
  <c r="N15" i="6"/>
  <c r="Q15" i="6" s="1"/>
  <c r="N16" i="6"/>
  <c r="R16" i="6" s="1"/>
  <c r="N17" i="6"/>
  <c r="Q17" i="6" s="1"/>
  <c r="N18" i="6"/>
  <c r="R18" i="6" s="1"/>
  <c r="N19" i="6"/>
  <c r="Q19" i="6" s="1"/>
  <c r="N20" i="6"/>
  <c r="R20" i="6" s="1"/>
  <c r="N21" i="6"/>
  <c r="Q21" i="6" s="1"/>
  <c r="N22" i="6"/>
  <c r="Q22" i="6" s="1"/>
  <c r="N23" i="6"/>
  <c r="Q23" i="6" s="1"/>
  <c r="N24" i="6"/>
  <c r="R24" i="6" s="1"/>
  <c r="N25" i="6"/>
  <c r="Q25" i="6" s="1"/>
  <c r="N26" i="6"/>
  <c r="Q26" i="6" s="1"/>
  <c r="N27" i="6"/>
  <c r="Q27" i="6" s="1"/>
  <c r="N28" i="6"/>
  <c r="R28" i="6" s="1"/>
  <c r="N29" i="6"/>
  <c r="Q29" i="6" s="1"/>
  <c r="N30" i="6"/>
  <c r="R30" i="6" s="1"/>
  <c r="N31" i="6"/>
  <c r="Q31" i="6" s="1"/>
  <c r="N32" i="6"/>
  <c r="R32" i="6" s="1"/>
  <c r="N33" i="6"/>
  <c r="Q33" i="6" s="1"/>
  <c r="N34" i="6"/>
  <c r="Q34" i="6" s="1"/>
  <c r="N35" i="6"/>
  <c r="Q35" i="6" s="1"/>
  <c r="N36" i="6"/>
  <c r="R36" i="6" s="1"/>
  <c r="N37" i="6"/>
  <c r="Q37" i="6" s="1"/>
  <c r="N38" i="6"/>
  <c r="Q38" i="6" s="1"/>
  <c r="N39" i="6"/>
  <c r="Q39" i="6" s="1"/>
  <c r="N40" i="6"/>
  <c r="R40" i="6" s="1"/>
  <c r="N41" i="6"/>
  <c r="Q41" i="6" s="1"/>
  <c r="N42" i="6"/>
  <c r="R42" i="6" s="1"/>
  <c r="N43" i="6"/>
  <c r="Q43" i="6" s="1"/>
  <c r="N44" i="6"/>
  <c r="R44" i="6" s="1"/>
  <c r="N45" i="6"/>
  <c r="Q45" i="6" s="1"/>
  <c r="N46" i="6"/>
  <c r="Q46" i="6" s="1"/>
  <c r="N47" i="6"/>
  <c r="Q47" i="6" s="1"/>
  <c r="N48" i="6"/>
  <c r="R48" i="6" s="1"/>
  <c r="N49" i="6"/>
  <c r="Q49" i="6" s="1"/>
  <c r="B51" i="6"/>
  <c r="C51" i="6"/>
  <c r="D51" i="6"/>
  <c r="E51" i="6"/>
  <c r="F51" i="6"/>
  <c r="G51" i="6"/>
  <c r="H51" i="6"/>
  <c r="I51" i="6"/>
  <c r="J51" i="6"/>
  <c r="K51" i="6"/>
  <c r="L51" i="6"/>
  <c r="M51" i="6"/>
  <c r="O51" i="6"/>
  <c r="P51" i="6"/>
  <c r="S51" i="6"/>
  <c r="N10" i="7"/>
  <c r="R10" i="7" s="1"/>
  <c r="N11" i="7"/>
  <c r="R11" i="7" s="1"/>
  <c r="N12" i="7"/>
  <c r="R12" i="7" s="1"/>
  <c r="N13" i="7"/>
  <c r="R13" i="7" s="1"/>
  <c r="N14" i="7"/>
  <c r="Q14" i="7" s="1"/>
  <c r="S14" i="7" s="1"/>
  <c r="N15" i="7"/>
  <c r="Q15" i="7" s="1"/>
  <c r="S15" i="7" s="1"/>
  <c r="N16" i="7"/>
  <c r="Q16" i="7" s="1"/>
  <c r="S16" i="7" s="1"/>
  <c r="N17" i="7"/>
  <c r="Q17" i="7" s="1"/>
  <c r="S17" i="7" s="1"/>
  <c r="N18" i="7"/>
  <c r="Q18" i="7" s="1"/>
  <c r="S18" i="7" s="1"/>
  <c r="N19" i="7"/>
  <c r="Q19" i="7" s="1"/>
  <c r="S19" i="7" s="1"/>
  <c r="N20" i="7"/>
  <c r="Q20" i="7" s="1"/>
  <c r="S20" i="7" s="1"/>
  <c r="N21" i="7"/>
  <c r="Q21" i="7" s="1"/>
  <c r="S21" i="7" s="1"/>
  <c r="N22" i="7"/>
  <c r="Q22" i="7" s="1"/>
  <c r="S22" i="7" s="1"/>
  <c r="N23" i="7"/>
  <c r="Q23" i="7" s="1"/>
  <c r="S23" i="7" s="1"/>
  <c r="N24" i="7"/>
  <c r="Q24" i="7" s="1"/>
  <c r="S24" i="7" s="1"/>
  <c r="N25" i="7"/>
  <c r="R25" i="7" s="1"/>
  <c r="N26" i="7"/>
  <c r="R26" i="7" s="1"/>
  <c r="N27" i="7"/>
  <c r="R27" i="7" s="1"/>
  <c r="N28" i="7"/>
  <c r="R28" i="7" s="1"/>
  <c r="N29" i="7"/>
  <c r="R29" i="7" s="1"/>
  <c r="N30" i="7"/>
  <c r="Q30" i="7" s="1"/>
  <c r="S30" i="7" s="1"/>
  <c r="N31" i="7"/>
  <c r="Q31" i="7" s="1"/>
  <c r="S31" i="7" s="1"/>
  <c r="N32" i="7"/>
  <c r="Q32" i="7" s="1"/>
  <c r="S32" i="7" s="1"/>
  <c r="N33" i="7"/>
  <c r="Q33" i="7" s="1"/>
  <c r="S33" i="7" s="1"/>
  <c r="N34" i="7"/>
  <c r="Q34" i="7" s="1"/>
  <c r="S34" i="7" s="1"/>
  <c r="N35" i="7"/>
  <c r="Q35" i="7" s="1"/>
  <c r="S35" i="7" s="1"/>
  <c r="N36" i="7"/>
  <c r="Q36" i="7" s="1"/>
  <c r="S36" i="7" s="1"/>
  <c r="N37" i="7"/>
  <c r="Q37" i="7" s="1"/>
  <c r="S37" i="7" s="1"/>
  <c r="N38" i="7"/>
  <c r="Q38" i="7" s="1"/>
  <c r="S38" i="7" s="1"/>
  <c r="N39" i="7"/>
  <c r="R39" i="7" s="1"/>
  <c r="N40" i="7"/>
  <c r="R40" i="7" s="1"/>
  <c r="N41" i="7"/>
  <c r="R41" i="7" s="1"/>
  <c r="N42" i="7"/>
  <c r="R42" i="7" s="1"/>
  <c r="N43" i="7"/>
  <c r="Q43" i="7" s="1"/>
  <c r="S43" i="7" s="1"/>
  <c r="N44" i="7"/>
  <c r="R44" i="7" s="1"/>
  <c r="N45" i="7"/>
  <c r="Q45" i="7" s="1"/>
  <c r="S45" i="7" s="1"/>
  <c r="N46" i="7"/>
  <c r="Q46" i="7" s="1"/>
  <c r="S46" i="7" s="1"/>
  <c r="N47" i="7"/>
  <c r="Q47" i="7" s="1"/>
  <c r="S47" i="7" s="1"/>
  <c r="N48" i="7"/>
  <c r="Q48" i="7" s="1"/>
  <c r="S48" i="7" s="1"/>
  <c r="N49" i="7"/>
  <c r="R49" i="7" s="1"/>
  <c r="B51" i="7"/>
  <c r="C51" i="7"/>
  <c r="D51" i="7"/>
  <c r="E51" i="7"/>
  <c r="F51" i="7"/>
  <c r="G51" i="7"/>
  <c r="H51" i="7"/>
  <c r="I51" i="7"/>
  <c r="J51" i="7"/>
  <c r="K51" i="7"/>
  <c r="L51" i="7"/>
  <c r="M51" i="7"/>
  <c r="O51" i="7"/>
  <c r="P51" i="7"/>
  <c r="N10" i="8"/>
  <c r="Q10" i="8" s="1"/>
  <c r="S10" i="8" s="1"/>
  <c r="N11" i="8"/>
  <c r="Q11" i="8" s="1"/>
  <c r="S11" i="8" s="1"/>
  <c r="N12" i="8"/>
  <c r="Q12" i="8" s="1"/>
  <c r="S12" i="8" s="1"/>
  <c r="N13" i="8"/>
  <c r="Q13" i="8" s="1"/>
  <c r="S13" i="8" s="1"/>
  <c r="N14" i="8"/>
  <c r="Q14" i="8" s="1"/>
  <c r="S14" i="8" s="1"/>
  <c r="N15" i="8"/>
  <c r="Q15" i="8" s="1"/>
  <c r="S15" i="8" s="1"/>
  <c r="N16" i="8"/>
  <c r="Q16" i="8" s="1"/>
  <c r="S16" i="8" s="1"/>
  <c r="N17" i="8"/>
  <c r="Q17" i="8" s="1"/>
  <c r="S17" i="8" s="1"/>
  <c r="N18" i="8"/>
  <c r="R18" i="8" s="1"/>
  <c r="N19" i="8"/>
  <c r="Q19" i="8" s="1"/>
  <c r="S19" i="8" s="1"/>
  <c r="N20" i="8"/>
  <c r="R20" i="8" s="1"/>
  <c r="N21" i="8"/>
  <c r="R21" i="8" s="1"/>
  <c r="N22" i="8"/>
  <c r="R22" i="8" s="1"/>
  <c r="N23" i="8"/>
  <c r="R23" i="8" s="1"/>
  <c r="N24" i="8"/>
  <c r="Q24" i="8" s="1"/>
  <c r="S24" i="8" s="1"/>
  <c r="N25" i="8"/>
  <c r="Q25" i="8" s="1"/>
  <c r="S25" i="8" s="1"/>
  <c r="N26" i="8"/>
  <c r="R26" i="8" s="1"/>
  <c r="N27" i="8"/>
  <c r="Q27" i="8" s="1"/>
  <c r="S27" i="8" s="1"/>
  <c r="N28" i="8"/>
  <c r="Q28" i="8" s="1"/>
  <c r="S28" i="8" s="1"/>
  <c r="N29" i="8"/>
  <c r="Q29" i="8" s="1"/>
  <c r="S29" i="8" s="1"/>
  <c r="N30" i="8"/>
  <c r="R30" i="8" s="1"/>
  <c r="N31" i="8"/>
  <c r="Q31" i="8" s="1"/>
  <c r="S31" i="8" s="1"/>
  <c r="N32" i="8"/>
  <c r="R32" i="8" s="1"/>
  <c r="N33" i="8"/>
  <c r="R33" i="8" s="1"/>
  <c r="N34" i="8"/>
  <c r="R34" i="8" s="1"/>
  <c r="N35" i="8"/>
  <c r="R35" i="8" s="1"/>
  <c r="N36" i="8"/>
  <c r="R36" i="8" s="1"/>
  <c r="N37" i="8"/>
  <c r="R37" i="8" s="1"/>
  <c r="N38" i="8"/>
  <c r="Q38" i="8" s="1"/>
  <c r="S38" i="8" s="1"/>
  <c r="N39" i="8"/>
  <c r="R39" i="8" s="1"/>
  <c r="N40" i="8"/>
  <c r="R40" i="8" s="1"/>
  <c r="N41" i="8"/>
  <c r="R41" i="8" s="1"/>
  <c r="N42" i="8"/>
  <c r="R42" i="8" s="1"/>
  <c r="N43" i="8"/>
  <c r="Q43" i="8"/>
  <c r="S43" i="8" s="1"/>
  <c r="N44" i="8"/>
  <c r="R44" i="8" s="1"/>
  <c r="N45" i="8"/>
  <c r="Q45" i="8" s="1"/>
  <c r="S45" i="8" s="1"/>
  <c r="N46" i="8"/>
  <c r="Q46" i="8" s="1"/>
  <c r="S46" i="8" s="1"/>
  <c r="N47" i="8"/>
  <c r="Q47" i="8" s="1"/>
  <c r="S47" i="8" s="1"/>
  <c r="N48" i="8"/>
  <c r="Q48" i="8" s="1"/>
  <c r="S48" i="8" s="1"/>
  <c r="N49" i="8"/>
  <c r="R49" i="8" s="1"/>
  <c r="B51" i="8"/>
  <c r="C51" i="8"/>
  <c r="D51" i="8"/>
  <c r="E51" i="8"/>
  <c r="F51" i="8"/>
  <c r="G51" i="8"/>
  <c r="H51" i="8"/>
  <c r="I51" i="8"/>
  <c r="J51" i="8"/>
  <c r="K51" i="8"/>
  <c r="L51" i="8"/>
  <c r="M51" i="8"/>
  <c r="O51" i="8"/>
  <c r="P51" i="8"/>
  <c r="P10" i="9"/>
  <c r="S10" i="9" s="1"/>
  <c r="P11" i="9"/>
  <c r="T11" i="9" s="1"/>
  <c r="P12" i="9"/>
  <c r="T12" i="9" s="1"/>
  <c r="P13" i="9"/>
  <c r="S13" i="9" s="1"/>
  <c r="P14" i="9"/>
  <c r="S14" i="9" s="1"/>
  <c r="P15" i="9"/>
  <c r="T15" i="9" s="1"/>
  <c r="P16" i="9"/>
  <c r="T16" i="9" s="1"/>
  <c r="P17" i="9"/>
  <c r="S17" i="9" s="1"/>
  <c r="P18" i="9"/>
  <c r="T18" i="9" s="1"/>
  <c r="P19" i="9"/>
  <c r="S19" i="9" s="1"/>
  <c r="P20" i="9"/>
  <c r="T20" i="9" s="1"/>
  <c r="P21" i="9"/>
  <c r="T21" i="9" s="1"/>
  <c r="P22" i="9"/>
  <c r="S22" i="9" s="1"/>
  <c r="P23" i="9"/>
  <c r="S23" i="9" s="1"/>
  <c r="P24" i="9"/>
  <c r="S24" i="9" s="1"/>
  <c r="P25" i="9"/>
  <c r="T25" i="9" s="1"/>
  <c r="P26" i="9"/>
  <c r="S26" i="9" s="1"/>
  <c r="P27" i="9"/>
  <c r="S27" i="9" s="1"/>
  <c r="P28" i="9"/>
  <c r="S28" i="9" s="1"/>
  <c r="P29" i="9"/>
  <c r="S29" i="9" s="1"/>
  <c r="P30" i="9"/>
  <c r="T30" i="9" s="1"/>
  <c r="P31" i="9"/>
  <c r="S31" i="9" s="1"/>
  <c r="P32" i="9"/>
  <c r="S32" i="9" s="1"/>
  <c r="P33" i="9"/>
  <c r="T33" i="9" s="1"/>
  <c r="P34" i="9"/>
  <c r="T34" i="9" s="1"/>
  <c r="P35" i="9"/>
  <c r="T35" i="9" s="1"/>
  <c r="P36" i="9"/>
  <c r="S36" i="9" s="1"/>
  <c r="P37" i="9"/>
  <c r="T37" i="9" s="1"/>
  <c r="P38" i="9"/>
  <c r="S38" i="9" s="1"/>
  <c r="P39" i="9"/>
  <c r="S39" i="9" s="1"/>
  <c r="P40" i="9"/>
  <c r="T40" i="9" s="1"/>
  <c r="P41" i="9"/>
  <c r="T41" i="9" s="1"/>
  <c r="P42" i="9"/>
  <c r="S42" i="9" s="1"/>
  <c r="T42" i="9"/>
  <c r="P43" i="9"/>
  <c r="S43" i="9" s="1"/>
  <c r="P44" i="9"/>
  <c r="T44" i="9" s="1"/>
  <c r="P45" i="9"/>
  <c r="S45" i="9" s="1"/>
  <c r="P46" i="9"/>
  <c r="T46" i="9" s="1"/>
  <c r="P47" i="9"/>
  <c r="S47" i="9" s="1"/>
  <c r="P48" i="9"/>
  <c r="S48" i="9" s="1"/>
  <c r="P49" i="9"/>
  <c r="T49" i="9" s="1"/>
  <c r="B51" i="9"/>
  <c r="C51" i="9"/>
  <c r="D51" i="9"/>
  <c r="E51" i="9"/>
  <c r="F51" i="9"/>
  <c r="G51" i="9"/>
  <c r="H51" i="9"/>
  <c r="I51" i="9"/>
  <c r="J51" i="9"/>
  <c r="K51" i="9"/>
  <c r="L51" i="9"/>
  <c r="M51" i="9"/>
  <c r="N51" i="9"/>
  <c r="O51" i="9"/>
  <c r="Q51" i="9"/>
  <c r="R51" i="9"/>
  <c r="P6" i="10"/>
  <c r="P7" i="10"/>
  <c r="T7" i="10" s="1"/>
  <c r="X50" i="29" s="1"/>
  <c r="P8" i="10"/>
  <c r="P9" i="10"/>
  <c r="P10" i="10"/>
  <c r="P11" i="10"/>
  <c r="T11" i="10" s="1"/>
  <c r="X54" i="29" s="1"/>
  <c r="P12" i="10"/>
  <c r="P13" i="10"/>
  <c r="P14" i="10"/>
  <c r="P15" i="10"/>
  <c r="T15" i="10" s="1"/>
  <c r="X58" i="29" s="1"/>
  <c r="P16" i="10"/>
  <c r="P17" i="10"/>
  <c r="P18" i="10"/>
  <c r="P19" i="10"/>
  <c r="T19" i="10" s="1"/>
  <c r="X62" i="29" s="1"/>
  <c r="P20" i="10"/>
  <c r="P21" i="10"/>
  <c r="P22" i="10"/>
  <c r="P23" i="10"/>
  <c r="T23" i="10" s="1"/>
  <c r="X66" i="29" s="1"/>
  <c r="P24" i="10"/>
  <c r="P25" i="10"/>
  <c r="P26" i="10"/>
  <c r="P27" i="10"/>
  <c r="T27" i="10" s="1"/>
  <c r="X70" i="29" s="1"/>
  <c r="P28" i="10"/>
  <c r="P29" i="10"/>
  <c r="P30" i="10"/>
  <c r="P31" i="10"/>
  <c r="T31" i="10" s="1"/>
  <c r="X74" i="29" s="1"/>
  <c r="P32" i="10"/>
  <c r="P33" i="10"/>
  <c r="P34" i="10"/>
  <c r="P35" i="10"/>
  <c r="T35" i="10" s="1"/>
  <c r="X78" i="29" s="1"/>
  <c r="P36" i="10"/>
  <c r="P38" i="10"/>
  <c r="P39" i="10"/>
  <c r="T39" i="10" s="1"/>
  <c r="X82" i="29" s="1"/>
  <c r="P40" i="10"/>
  <c r="P41" i="10"/>
  <c r="P42" i="10"/>
  <c r="P43" i="10"/>
  <c r="T43" i="10" s="1"/>
  <c r="X86" i="29" s="1"/>
  <c r="P44" i="10"/>
  <c r="P45" i="10"/>
  <c r="D47" i="10"/>
  <c r="E47" i="10"/>
  <c r="F47" i="10"/>
  <c r="G47" i="10"/>
  <c r="H47" i="10"/>
  <c r="I47" i="10"/>
  <c r="J47" i="10"/>
  <c r="K47" i="10"/>
  <c r="L47" i="10"/>
  <c r="M47" i="10"/>
  <c r="N47" i="10"/>
  <c r="O47" i="10"/>
  <c r="Q47" i="10"/>
  <c r="O6" i="11"/>
  <c r="R6" i="11" s="1"/>
  <c r="O7" i="11"/>
  <c r="S7" i="11" s="1"/>
  <c r="O8" i="11"/>
  <c r="O9" i="11"/>
  <c r="S9" i="11" s="1"/>
  <c r="O10" i="11"/>
  <c r="R10" i="11" s="1"/>
  <c r="O11" i="11"/>
  <c r="R11" i="11" s="1"/>
  <c r="O12" i="11"/>
  <c r="O13" i="11"/>
  <c r="R13" i="11" s="1"/>
  <c r="O14" i="11"/>
  <c r="R14" i="11" s="1"/>
  <c r="O15" i="11"/>
  <c r="R15" i="11" s="1"/>
  <c r="O16" i="11"/>
  <c r="R16" i="11" s="1"/>
  <c r="O17" i="11"/>
  <c r="S17" i="11" s="1"/>
  <c r="O18" i="11"/>
  <c r="S18" i="11" s="1"/>
  <c r="O19" i="11"/>
  <c r="R19" i="11" s="1"/>
  <c r="O20" i="11"/>
  <c r="R20" i="11" s="1"/>
  <c r="O21" i="11"/>
  <c r="R21" i="11" s="1"/>
  <c r="O22" i="11"/>
  <c r="R22" i="11" s="1"/>
  <c r="O23" i="11"/>
  <c r="R23" i="11" s="1"/>
  <c r="O24" i="11"/>
  <c r="R24" i="11" s="1"/>
  <c r="O25" i="11"/>
  <c r="R25" i="11" s="1"/>
  <c r="O26" i="11"/>
  <c r="R26" i="11" s="1"/>
  <c r="O27" i="11"/>
  <c r="S27" i="11" s="1"/>
  <c r="O28" i="11"/>
  <c r="R28" i="11" s="1"/>
  <c r="O29" i="11"/>
  <c r="R29" i="11" s="1"/>
  <c r="O30" i="11"/>
  <c r="S30" i="11" s="1"/>
  <c r="O31" i="11"/>
  <c r="S31" i="11" s="1"/>
  <c r="O32" i="11"/>
  <c r="R32" i="11" s="1"/>
  <c r="S32" i="11"/>
  <c r="O33" i="11"/>
  <c r="R33" i="11" s="1"/>
  <c r="O34" i="11"/>
  <c r="S34" i="11" s="1"/>
  <c r="O35" i="11"/>
  <c r="R35" i="11" s="1"/>
  <c r="O36" i="11"/>
  <c r="R36" i="11" s="1"/>
  <c r="O37" i="11"/>
  <c r="S37" i="11" s="1"/>
  <c r="O38" i="11"/>
  <c r="S38" i="11" s="1"/>
  <c r="O39" i="11"/>
  <c r="S39" i="11" s="1"/>
  <c r="O40" i="11"/>
  <c r="R40" i="11" s="1"/>
  <c r="O41" i="11"/>
  <c r="R41" i="11" s="1"/>
  <c r="O42" i="11"/>
  <c r="R42" i="11" s="1"/>
  <c r="O43" i="11"/>
  <c r="R43" i="11" s="1"/>
  <c r="O44" i="11"/>
  <c r="R44" i="11" s="1"/>
  <c r="O45" i="11"/>
  <c r="S45" i="11" s="1"/>
  <c r="B47" i="11"/>
  <c r="C47" i="11"/>
  <c r="D47" i="11"/>
  <c r="E47" i="11"/>
  <c r="F47" i="11"/>
  <c r="G47" i="11"/>
  <c r="H47" i="11"/>
  <c r="I47" i="11"/>
  <c r="J47" i="11"/>
  <c r="K47" i="11"/>
  <c r="L47" i="11"/>
  <c r="M47" i="11"/>
  <c r="N47" i="11"/>
  <c r="P47" i="11"/>
  <c r="Q47" i="11"/>
  <c r="P6" i="12"/>
  <c r="P7" i="12"/>
  <c r="P8" i="12"/>
  <c r="P9" i="12"/>
  <c r="P10" i="12"/>
  <c r="P11" i="12"/>
  <c r="P12" i="12"/>
  <c r="P13" i="12"/>
  <c r="P14" i="12"/>
  <c r="P15" i="12"/>
  <c r="P16" i="12"/>
  <c r="P17" i="12"/>
  <c r="P18" i="12"/>
  <c r="P19" i="12"/>
  <c r="P20" i="12"/>
  <c r="P21" i="12"/>
  <c r="P22" i="12"/>
  <c r="P23" i="12"/>
  <c r="P24" i="12"/>
  <c r="P25" i="12"/>
  <c r="P26" i="12"/>
  <c r="P27" i="12"/>
  <c r="P28" i="12"/>
  <c r="P29" i="12"/>
  <c r="P30" i="12"/>
  <c r="P31" i="12"/>
  <c r="P32" i="12"/>
  <c r="P33" i="12"/>
  <c r="P34" i="12"/>
  <c r="P35" i="12"/>
  <c r="P36" i="12"/>
  <c r="P37" i="12"/>
  <c r="P38" i="12"/>
  <c r="P39" i="12"/>
  <c r="P40" i="12"/>
  <c r="P41" i="12"/>
  <c r="P42" i="12"/>
  <c r="P43" i="12"/>
  <c r="P44" i="12"/>
  <c r="C46" i="12"/>
  <c r="D46" i="12"/>
  <c r="E46" i="12"/>
  <c r="F46" i="12"/>
  <c r="G46" i="12"/>
  <c r="H46" i="12"/>
  <c r="I46" i="12"/>
  <c r="J46" i="12"/>
  <c r="K46" i="12"/>
  <c r="L46" i="12"/>
  <c r="M46" i="12"/>
  <c r="N46" i="12"/>
  <c r="O46" i="12"/>
  <c r="Q46" i="12"/>
  <c r="AO50" i="25" l="1"/>
  <c r="AO54" i="25" s="1"/>
  <c r="K59" i="22"/>
  <c r="J62" i="22"/>
  <c r="J64" i="22" s="1"/>
  <c r="G48" i="22"/>
  <c r="G62" i="22" s="1"/>
  <c r="G64" i="22" s="1"/>
  <c r="B62" i="22"/>
  <c r="B64" i="22" s="1"/>
  <c r="D59" i="22"/>
  <c r="R6" i="10"/>
  <c r="T6" i="10"/>
  <c r="X49" i="29" s="1"/>
  <c r="S42" i="10"/>
  <c r="T42" i="10"/>
  <c r="X85" i="29" s="1"/>
  <c r="R30" i="10"/>
  <c r="T30" i="10"/>
  <c r="X73" i="29" s="1"/>
  <c r="S18" i="10"/>
  <c r="T18" i="10"/>
  <c r="X61" i="29" s="1"/>
  <c r="R41" i="10"/>
  <c r="T41" i="10"/>
  <c r="X84" i="29" s="1"/>
  <c r="S29" i="10"/>
  <c r="T29" i="10"/>
  <c r="X72" i="29" s="1"/>
  <c r="S17" i="10"/>
  <c r="T17" i="10"/>
  <c r="X60" i="29" s="1"/>
  <c r="S38" i="10"/>
  <c r="T38" i="10"/>
  <c r="X81" i="29" s="1"/>
  <c r="S26" i="10"/>
  <c r="T26" i="10"/>
  <c r="X69" i="29" s="1"/>
  <c r="R14" i="10"/>
  <c r="T14" i="10"/>
  <c r="X57" i="29" s="1"/>
  <c r="S28" i="10"/>
  <c r="T28" i="10"/>
  <c r="X71" i="29" s="1"/>
  <c r="S37" i="10"/>
  <c r="T37" i="10"/>
  <c r="X80" i="29" s="1"/>
  <c r="R25" i="10"/>
  <c r="T25" i="10"/>
  <c r="X68" i="29" s="1"/>
  <c r="S13" i="10"/>
  <c r="T13" i="10"/>
  <c r="X56" i="29" s="1"/>
  <c r="S16" i="10"/>
  <c r="T16" i="10"/>
  <c r="X59" i="29" s="1"/>
  <c r="S36" i="10"/>
  <c r="T36" i="10"/>
  <c r="X79" i="29" s="1"/>
  <c r="S24" i="10"/>
  <c r="T24" i="10"/>
  <c r="X67" i="29" s="1"/>
  <c r="S12" i="10"/>
  <c r="T12" i="10"/>
  <c r="X55" i="29" s="1"/>
  <c r="S40" i="10"/>
  <c r="T40" i="10"/>
  <c r="X83" i="29" s="1"/>
  <c r="S34" i="10"/>
  <c r="T34" i="10"/>
  <c r="X77" i="29" s="1"/>
  <c r="S22" i="10"/>
  <c r="T22" i="10"/>
  <c r="X65" i="29" s="1"/>
  <c r="R10" i="10"/>
  <c r="T10" i="10"/>
  <c r="X53" i="29" s="1"/>
  <c r="S45" i="10"/>
  <c r="T45" i="10"/>
  <c r="X88" i="29" s="1"/>
  <c r="S33" i="10"/>
  <c r="T33" i="10"/>
  <c r="X76" i="29" s="1"/>
  <c r="S21" i="10"/>
  <c r="T21" i="10"/>
  <c r="X64" i="29" s="1"/>
  <c r="R9" i="10"/>
  <c r="T9" i="10"/>
  <c r="X52" i="29" s="1"/>
  <c r="S44" i="10"/>
  <c r="T44" i="10"/>
  <c r="X87" i="29" s="1"/>
  <c r="S32" i="10"/>
  <c r="T32" i="10"/>
  <c r="X75" i="29" s="1"/>
  <c r="S20" i="10"/>
  <c r="T20" i="10"/>
  <c r="X63" i="29" s="1"/>
  <c r="S8" i="10"/>
  <c r="T8" i="10"/>
  <c r="X51" i="29" s="1"/>
  <c r="R12" i="8"/>
  <c r="Q44" i="8"/>
  <c r="S44" i="8" s="1"/>
  <c r="Q30" i="8"/>
  <c r="S30" i="8" s="1"/>
  <c r="R46" i="7"/>
  <c r="R29" i="6"/>
  <c r="N50" i="5"/>
  <c r="T39" i="9"/>
  <c r="S25" i="9"/>
  <c r="S35" i="9"/>
  <c r="S25" i="10"/>
  <c r="S9" i="10"/>
  <c r="R18" i="10"/>
  <c r="W48" i="3"/>
  <c r="N46" i="27"/>
  <c r="R46" i="27"/>
  <c r="R30" i="7"/>
  <c r="R15" i="7"/>
  <c r="R46" i="8"/>
  <c r="T36" i="9"/>
  <c r="R33" i="10"/>
  <c r="R42" i="10"/>
  <c r="R22" i="10"/>
  <c r="S41" i="10"/>
  <c r="S30" i="10"/>
  <c r="R21" i="10"/>
  <c r="R40" i="12"/>
  <c r="S40" i="12"/>
  <c r="T40" i="12"/>
  <c r="S15" i="12"/>
  <c r="R15" i="12"/>
  <c r="T15" i="12"/>
  <c r="S27" i="12"/>
  <c r="R27" i="12"/>
  <c r="T27" i="12"/>
  <c r="S38" i="12"/>
  <c r="R38" i="12"/>
  <c r="T38" i="12"/>
  <c r="S14" i="12"/>
  <c r="R14" i="12"/>
  <c r="T14" i="12"/>
  <c r="R26" i="12"/>
  <c r="S26" i="12"/>
  <c r="T26" i="12"/>
  <c r="S37" i="12"/>
  <c r="R37" i="12"/>
  <c r="T37" i="12"/>
  <c r="T25" i="12"/>
  <c r="S25" i="12"/>
  <c r="R25" i="12"/>
  <c r="S13" i="12"/>
  <c r="R13" i="12"/>
  <c r="T13" i="12"/>
  <c r="S39" i="12"/>
  <c r="R39" i="12"/>
  <c r="T39" i="12"/>
  <c r="R36" i="12"/>
  <c r="S36" i="12"/>
  <c r="T36" i="12"/>
  <c r="S24" i="12"/>
  <c r="R24" i="12"/>
  <c r="T24" i="12"/>
  <c r="S12" i="12"/>
  <c r="T12" i="12"/>
  <c r="R12" i="12"/>
  <c r="R16" i="12"/>
  <c r="S16" i="12"/>
  <c r="T16" i="12"/>
  <c r="T23" i="12"/>
  <c r="S23" i="12"/>
  <c r="R23" i="12"/>
  <c r="S34" i="12"/>
  <c r="T34" i="12"/>
  <c r="R34" i="12"/>
  <c r="T22" i="12"/>
  <c r="S22" i="12"/>
  <c r="R22" i="12"/>
  <c r="T10" i="12"/>
  <c r="R10" i="12"/>
  <c r="S10" i="12"/>
  <c r="R33" i="12"/>
  <c r="T33" i="12"/>
  <c r="S33" i="12"/>
  <c r="T21" i="12"/>
  <c r="S21" i="12"/>
  <c r="R21" i="12"/>
  <c r="T9" i="12"/>
  <c r="S9" i="12"/>
  <c r="R9" i="12"/>
  <c r="R28" i="12"/>
  <c r="S28" i="12"/>
  <c r="T28" i="12"/>
  <c r="T44" i="12"/>
  <c r="S44" i="12"/>
  <c r="R44" i="12"/>
  <c r="T32" i="12"/>
  <c r="S32" i="12"/>
  <c r="R32" i="12"/>
  <c r="S20" i="12"/>
  <c r="T20" i="12"/>
  <c r="R20" i="12"/>
  <c r="R8" i="12"/>
  <c r="S8" i="12"/>
  <c r="T8" i="12"/>
  <c r="T35" i="12"/>
  <c r="S35" i="12"/>
  <c r="R35" i="12"/>
  <c r="R43" i="12"/>
  <c r="T43" i="12"/>
  <c r="S43" i="12"/>
  <c r="R31" i="12"/>
  <c r="T31" i="12"/>
  <c r="S31" i="12"/>
  <c r="R19" i="12"/>
  <c r="T19" i="12"/>
  <c r="S19" i="12"/>
  <c r="R7" i="12"/>
  <c r="T7" i="12"/>
  <c r="S7" i="12"/>
  <c r="R42" i="12"/>
  <c r="S42" i="12"/>
  <c r="T42" i="12"/>
  <c r="R30" i="12"/>
  <c r="T30" i="12"/>
  <c r="S30" i="12"/>
  <c r="R18" i="12"/>
  <c r="T18" i="12"/>
  <c r="S18" i="12"/>
  <c r="R6" i="12"/>
  <c r="T6" i="12"/>
  <c r="S6" i="12"/>
  <c r="P46" i="12"/>
  <c r="S46" i="12" s="1"/>
  <c r="T11" i="12"/>
  <c r="S11" i="12"/>
  <c r="R11" i="12"/>
  <c r="R41" i="12"/>
  <c r="T41" i="12"/>
  <c r="S41" i="12"/>
  <c r="R29" i="12"/>
  <c r="T29" i="12"/>
  <c r="S29" i="12"/>
  <c r="R17" i="12"/>
  <c r="T17" i="12"/>
  <c r="S17" i="12"/>
  <c r="N51" i="7"/>
  <c r="R51" i="7" s="1"/>
  <c r="R34" i="10"/>
  <c r="R26" i="10"/>
  <c r="R17" i="10"/>
  <c r="R38" i="10"/>
  <c r="R45" i="10"/>
  <c r="R37" i="10"/>
  <c r="S14" i="10"/>
  <c r="R29" i="10"/>
  <c r="R36" i="10"/>
  <c r="R13" i="10"/>
  <c r="R20" i="10"/>
  <c r="R40" i="10"/>
  <c r="R24" i="10"/>
  <c r="R8" i="10"/>
  <c r="R44" i="10"/>
  <c r="R28" i="10"/>
  <c r="R12" i="10"/>
  <c r="S6" i="10"/>
  <c r="R32" i="10"/>
  <c r="R16" i="10"/>
  <c r="S10" i="10"/>
  <c r="S16" i="9"/>
  <c r="T23" i="9"/>
  <c r="T29" i="9"/>
  <c r="T22" i="9"/>
  <c r="T28" i="9"/>
  <c r="S41" i="9"/>
  <c r="T26" i="9"/>
  <c r="T32" i="9"/>
  <c r="T13" i="9"/>
  <c r="S44" i="9"/>
  <c r="P51" i="9"/>
  <c r="T51" i="9" s="1"/>
  <c r="S18" i="9"/>
  <c r="S12" i="9"/>
  <c r="S49" i="9"/>
  <c r="T10" i="9"/>
  <c r="S34" i="9"/>
  <c r="S15" i="9"/>
  <c r="S21" i="9"/>
  <c r="Q23" i="8"/>
  <c r="S23" i="8" s="1"/>
  <c r="R13" i="8"/>
  <c r="Q41" i="8"/>
  <c r="S41" i="8" s="1"/>
  <c r="R10" i="8"/>
  <c r="Q26" i="8"/>
  <c r="S26" i="8" s="1"/>
  <c r="R16" i="8"/>
  <c r="Q21" i="8"/>
  <c r="S21" i="8" s="1"/>
  <c r="R29" i="8"/>
  <c r="Q20" i="8"/>
  <c r="S20" i="8" s="1"/>
  <c r="R15" i="8"/>
  <c r="R11" i="8"/>
  <c r="Q42" i="8"/>
  <c r="S42" i="8" s="1"/>
  <c r="R25" i="8"/>
  <c r="R28" i="8"/>
  <c r="Q40" i="8"/>
  <c r="S40" i="8" s="1"/>
  <c r="Q49" i="8"/>
  <c r="S49" i="8" s="1"/>
  <c r="Q39" i="8"/>
  <c r="S39" i="8" s="1"/>
  <c r="Q22" i="8"/>
  <c r="S22" i="8" s="1"/>
  <c r="R32" i="7"/>
  <c r="R36" i="7"/>
  <c r="R35" i="7"/>
  <c r="Q26" i="7"/>
  <c r="S26" i="7" s="1"/>
  <c r="R37" i="7"/>
  <c r="R34" i="7"/>
  <c r="R18" i="7"/>
  <c r="Q44" i="7"/>
  <c r="S44" i="7" s="1"/>
  <c r="R33" i="7"/>
  <c r="R16" i="7"/>
  <c r="Q28" i="7"/>
  <c r="S28" i="7" s="1"/>
  <c r="R41" i="6"/>
  <c r="Q30" i="6"/>
  <c r="R21" i="6"/>
  <c r="R45" i="6"/>
  <c r="Q18" i="6"/>
  <c r="R17" i="6"/>
  <c r="Q42" i="6"/>
  <c r="R33" i="6"/>
  <c r="R46" i="6"/>
  <c r="R34" i="6"/>
  <c r="R22" i="6"/>
  <c r="R10" i="6"/>
  <c r="R38" i="6"/>
  <c r="R26" i="6"/>
  <c r="R14" i="6"/>
  <c r="N51" i="6"/>
  <c r="R51" i="6" s="1"/>
  <c r="R49" i="6"/>
  <c r="R37" i="6"/>
  <c r="R25" i="6"/>
  <c r="R13" i="6"/>
  <c r="Q46" i="27"/>
  <c r="P48" i="3"/>
  <c r="N48" i="18"/>
  <c r="P48" i="18" s="1"/>
  <c r="K48" i="22"/>
  <c r="K62" i="22" s="1"/>
  <c r="K64" i="22" s="1"/>
  <c r="D48" i="22"/>
  <c r="I62" i="22"/>
  <c r="I64" i="22" s="1"/>
  <c r="S10" i="11"/>
  <c r="S42" i="11"/>
  <c r="O47" i="11"/>
  <c r="S47" i="11" s="1"/>
  <c r="S19" i="11"/>
  <c r="R39" i="11"/>
  <c r="S29" i="11"/>
  <c r="S20" i="11"/>
  <c r="R7" i="11"/>
  <c r="S36" i="11"/>
  <c r="S33" i="11"/>
  <c r="S25" i="11"/>
  <c r="S14" i="11"/>
  <c r="R9" i="11"/>
  <c r="R38" i="11"/>
  <c r="R31" i="11"/>
  <c r="S26" i="11"/>
  <c r="S22" i="11"/>
  <c r="S16" i="11"/>
  <c r="S11" i="11"/>
  <c r="S6" i="11"/>
  <c r="R18" i="11"/>
  <c r="S23" i="11"/>
  <c r="R45" i="11"/>
  <c r="R37" i="11"/>
  <c r="R34" i="11"/>
  <c r="R30" i="11"/>
  <c r="R27" i="11"/>
  <c r="R17" i="11"/>
  <c r="S35" i="10"/>
  <c r="R35" i="10"/>
  <c r="S19" i="10"/>
  <c r="R19" i="10"/>
  <c r="S31" i="10"/>
  <c r="R31" i="10"/>
  <c r="S15" i="10"/>
  <c r="R15" i="10"/>
  <c r="S12" i="11"/>
  <c r="R12" i="11"/>
  <c r="S43" i="10"/>
  <c r="R43" i="10"/>
  <c r="S27" i="10"/>
  <c r="R27" i="10"/>
  <c r="S11" i="10"/>
  <c r="R11" i="10"/>
  <c r="S8" i="11"/>
  <c r="R8" i="11"/>
  <c r="S39" i="10"/>
  <c r="R39" i="10"/>
  <c r="S23" i="10"/>
  <c r="R23" i="10"/>
  <c r="S7" i="10"/>
  <c r="P47" i="10"/>
  <c r="R7" i="10"/>
  <c r="S46" i="9"/>
  <c r="S40" i="9"/>
  <c r="S37" i="9"/>
  <c r="S33" i="9"/>
  <c r="S30" i="9"/>
  <c r="S20" i="9"/>
  <c r="S11" i="9"/>
  <c r="Q37" i="8"/>
  <c r="S37" i="8" s="1"/>
  <c r="Q36" i="8"/>
  <c r="S36" i="8" s="1"/>
  <c r="Q35" i="8"/>
  <c r="S35" i="8" s="1"/>
  <c r="Q34" i="8"/>
  <c r="S34" i="8" s="1"/>
  <c r="Q33" i="8"/>
  <c r="S33" i="8" s="1"/>
  <c r="Q32" i="8"/>
  <c r="S32" i="8" s="1"/>
  <c r="Q18" i="8"/>
  <c r="Q49" i="7"/>
  <c r="S49" i="7" s="1"/>
  <c r="Q42" i="7"/>
  <c r="S42" i="7" s="1"/>
  <c r="Q41" i="7"/>
  <c r="S41" i="7" s="1"/>
  <c r="Q40" i="7"/>
  <c r="S40" i="7" s="1"/>
  <c r="Q39" i="7"/>
  <c r="S39" i="7" s="1"/>
  <c r="Q29" i="7"/>
  <c r="S29" i="7" s="1"/>
  <c r="Q27" i="7"/>
  <c r="S27" i="7" s="1"/>
  <c r="Q25" i="7"/>
  <c r="S25" i="7" s="1"/>
  <c r="X48" i="2"/>
  <c r="N51" i="8"/>
  <c r="R51" i="8" s="1"/>
  <c r="AA48" i="2"/>
  <c r="Q48" i="2" s="1"/>
  <c r="Q13" i="7"/>
  <c r="S13" i="7" s="1"/>
  <c r="Q12" i="7"/>
  <c r="S12" i="7" s="1"/>
  <c r="Q11" i="7"/>
  <c r="S11" i="7" s="1"/>
  <c r="Q10" i="7"/>
  <c r="Q48" i="6"/>
  <c r="Q44" i="6"/>
  <c r="Q40" i="6"/>
  <c r="Q36" i="6"/>
  <c r="Q32" i="6"/>
  <c r="Q28" i="6"/>
  <c r="Q24" i="6"/>
  <c r="Q20" i="6"/>
  <c r="Q16" i="6"/>
  <c r="Q12" i="6"/>
  <c r="H35" i="20"/>
  <c r="I35" i="20"/>
  <c r="H23" i="20"/>
  <c r="I23" i="20"/>
  <c r="D46" i="21"/>
  <c r="J46" i="21"/>
  <c r="U48" i="2"/>
  <c r="D48" i="19"/>
  <c r="E48" i="19"/>
  <c r="H31" i="20"/>
  <c r="I31" i="20"/>
  <c r="H17" i="20"/>
  <c r="I17" i="20"/>
  <c r="R23" i="7"/>
  <c r="R22" i="7"/>
  <c r="R21" i="7"/>
  <c r="R20" i="7"/>
  <c r="R47" i="6"/>
  <c r="R43" i="6"/>
  <c r="R39" i="6"/>
  <c r="R35" i="6"/>
  <c r="R31" i="6"/>
  <c r="R27" i="6"/>
  <c r="R23" i="6"/>
  <c r="R19" i="6"/>
  <c r="R15" i="6"/>
  <c r="R11" i="6"/>
  <c r="N48" i="17"/>
  <c r="P48" i="17" s="1"/>
  <c r="H25" i="20"/>
  <c r="I25" i="20"/>
  <c r="H13" i="20"/>
  <c r="I13" i="20"/>
  <c r="H7" i="20"/>
  <c r="I7" i="20"/>
  <c r="H46" i="20"/>
  <c r="I46" i="20"/>
  <c r="H41" i="20"/>
  <c r="I41" i="20"/>
  <c r="D62" i="22" l="1"/>
  <c r="D64" i="22" s="1"/>
  <c r="X89" i="29"/>
  <c r="S47" i="10"/>
  <c r="T47" i="10"/>
  <c r="R48" i="2"/>
  <c r="T46" i="12"/>
  <c r="R46" i="12"/>
  <c r="S51" i="9"/>
  <c r="Q51" i="6"/>
  <c r="Q51" i="8"/>
  <c r="S18" i="8"/>
  <c r="S51" i="8" s="1"/>
  <c r="R47" i="10"/>
  <c r="S10" i="7"/>
  <c r="S51" i="7" s="1"/>
  <c r="Q51" i="7"/>
  <c r="R47" i="11"/>
</calcChain>
</file>

<file path=xl/sharedStrings.xml><?xml version="1.0" encoding="utf-8"?>
<sst xmlns="http://schemas.openxmlformats.org/spreadsheetml/2006/main" count="1965" uniqueCount="501">
  <si>
    <t>------------------------------------------------------------------------------- Entries by month ----------------------------------------------------------------------</t>
  </si>
  <si>
    <t xml:space="preserve">             TRQ Reallocation 3/25/2010</t>
  </si>
  <si>
    <t xml:space="preserve"> April TRQ incease, May allocation</t>
  </si>
  <si>
    <t>Entries to</t>
  </si>
  <si>
    <t>Entries as</t>
  </si>
  <si>
    <t>Decrease</t>
  </si>
  <si>
    <t>Increase</t>
  </si>
  <si>
    <t>Net</t>
  </si>
  <si>
    <t>Net TRQ</t>
  </si>
  <si>
    <t>date</t>
  </si>
  <si>
    <t>orig. allocation</t>
  </si>
  <si>
    <t>final allocation</t>
  </si>
  <si>
    <t>share of allocation</t>
  </si>
  <si>
    <t>Metric tons, raw value</t>
  </si>
  <si>
    <t xml:space="preserve"> percent</t>
  </si>
  <si>
    <t>Argentina</t>
  </si>
  <si>
    <t>Australia</t>
  </si>
  <si>
    <t>Barbados</t>
  </si>
  <si>
    <t>Belize</t>
  </si>
  <si>
    <t>Bolivia</t>
  </si>
  <si>
    <t>Brazil</t>
  </si>
  <si>
    <t>Colombia</t>
  </si>
  <si>
    <t>Congo</t>
  </si>
  <si>
    <t>Costa Rica</t>
  </si>
  <si>
    <t>Cote d'Ivoire</t>
  </si>
  <si>
    <t>Dominican Republic</t>
  </si>
  <si>
    <t>Ecuador</t>
  </si>
  <si>
    <t>El Salvador</t>
  </si>
  <si>
    <t>Fiji</t>
  </si>
  <si>
    <t>Gabon</t>
  </si>
  <si>
    <t>Guatemala</t>
  </si>
  <si>
    <t>Guyana</t>
  </si>
  <si>
    <t>Haiti</t>
  </si>
  <si>
    <t>Honduras</t>
  </si>
  <si>
    <t>India</t>
  </si>
  <si>
    <t>Jamaica</t>
  </si>
  <si>
    <t>Madagascar</t>
  </si>
  <si>
    <t>Malawi</t>
  </si>
  <si>
    <t>Mauritius</t>
  </si>
  <si>
    <t>Mozambique</t>
  </si>
  <si>
    <t>Nicaragua</t>
  </si>
  <si>
    <t>Panama</t>
  </si>
  <si>
    <t>Papua New Guinea</t>
  </si>
  <si>
    <t>Paraguay</t>
  </si>
  <si>
    <t>Peru</t>
  </si>
  <si>
    <t xml:space="preserve">Philippines </t>
  </si>
  <si>
    <t>South Africa</t>
  </si>
  <si>
    <t xml:space="preserve">St. Kitts and Nevis </t>
  </si>
  <si>
    <t>Swaziland</t>
  </si>
  <si>
    <t>Taiwan</t>
  </si>
  <si>
    <t>Thailand</t>
  </si>
  <si>
    <t>Trinidad-Tobago</t>
  </si>
  <si>
    <t>Uruguay</t>
  </si>
  <si>
    <t>Zimbabwe</t>
  </si>
  <si>
    <t xml:space="preserve"> Roundoff</t>
  </si>
  <si>
    <t>Total</t>
  </si>
  <si>
    <t>1/  This amount is also included in Table 60, U.S. Imports of Sugar from Mexico.</t>
  </si>
  <si>
    <t>Entered</t>
  </si>
  <si>
    <t>TRQ Changes - June/July 2011</t>
  </si>
  <si>
    <t>Net FY 2011</t>
  </si>
  <si>
    <t>in Oct -11</t>
  </si>
  <si>
    <t>original  allocation</t>
  </si>
  <si>
    <t>Surrender</t>
  </si>
  <si>
    <t>Allocation</t>
  </si>
  <si>
    <t>FY 2013 TRQ</t>
  </si>
  <si>
    <t xml:space="preserve">Not </t>
  </si>
  <si>
    <t>Estimated</t>
  </si>
  <si>
    <t>FY 2014 TRQ</t>
  </si>
  <si>
    <t>entered to</t>
  </si>
  <si>
    <t>percentage</t>
  </si>
  <si>
    <t>shortfall</t>
  </si>
  <si>
    <t>Allocation:7/7/2014</t>
  </si>
  <si>
    <t>of TRQ</t>
  </si>
  <si>
    <t>FY 2015 TRQ</t>
  </si>
  <si>
    <t>FY 2016 TRQ</t>
  </si>
  <si>
    <t xml:space="preserve">Australia </t>
  </si>
  <si>
    <t>FY 2017 TRQ</t>
  </si>
  <si>
    <t>--</t>
  </si>
  <si>
    <t>Eswatini (Swaziland)</t>
  </si>
  <si>
    <t>FY 2020 TRQ</t>
  </si>
  <si>
    <t>Updated: 12/12/2019.</t>
  </si>
  <si>
    <t>Mexico</t>
  </si>
  <si>
    <t xml:space="preserve">Oct-20     </t>
  </si>
  <si>
    <t xml:space="preserve">Nov-20     </t>
  </si>
  <si>
    <t xml:space="preserve">Dec-20  </t>
  </si>
  <si>
    <t xml:space="preserve">Jan-21  </t>
  </si>
  <si>
    <t xml:space="preserve">Feb-21   </t>
  </si>
  <si>
    <t xml:space="preserve">Mar-21 </t>
  </si>
  <si>
    <t xml:space="preserve">Apr-21 </t>
  </si>
  <si>
    <t xml:space="preserve">May-21 </t>
  </si>
  <si>
    <t xml:space="preserve">Jun-21 </t>
  </si>
  <si>
    <t xml:space="preserve">Jul-21 </t>
  </si>
  <si>
    <t xml:space="preserve">Aug-21 </t>
  </si>
  <si>
    <t xml:space="preserve">Sep-21 </t>
  </si>
  <si>
    <t xml:space="preserve">Oct-21 </t>
  </si>
  <si>
    <t xml:space="preserve">Oct-21     </t>
  </si>
  <si>
    <t xml:space="preserve">Nov-21 </t>
  </si>
  <si>
    <t xml:space="preserve">Dec-21 </t>
  </si>
  <si>
    <t xml:space="preserve">Jan-22 </t>
  </si>
  <si>
    <t xml:space="preserve">Feb-22 </t>
  </si>
  <si>
    <t xml:space="preserve">Mar-22 </t>
  </si>
  <si>
    <t xml:space="preserve">Apr-22 </t>
  </si>
  <si>
    <t xml:space="preserve">May-22 </t>
  </si>
  <si>
    <t xml:space="preserve">Jun-22 </t>
  </si>
  <si>
    <t xml:space="preserve">Jul-22 </t>
  </si>
  <si>
    <t xml:space="preserve">Aug-22 </t>
  </si>
  <si>
    <t xml:space="preserve">Sep-22 </t>
  </si>
  <si>
    <t>Not entered to date</t>
  </si>
  <si>
    <t>TRQ Allocation</t>
  </si>
  <si>
    <t xml:space="preserve">   TRQ Changes - April 2011   </t>
  </si>
  <si>
    <t>entries</t>
  </si>
  <si>
    <t>original allocation</t>
  </si>
  <si>
    <t>-------------------------------------------------------------------------------------------    Entries by month      -----------------------------------------------------------------------------------------</t>
  </si>
  <si>
    <t>------------------------------------------------------------------------------- Entries by month ----------------------------------------------------------</t>
  </si>
  <si>
    <t>allocation</t>
  </si>
  <si>
    <t>Mexico  1/</t>
  </si>
  <si>
    <t>Source: USTR (allocations), U.S. Customs Service (quantity entered).</t>
  </si>
  <si>
    <t>Total Raw Cane TRQ</t>
  </si>
  <si>
    <t>Rounding</t>
  </si>
  <si>
    <t>St. Kitts &amp; Nevis</t>
  </si>
  <si>
    <t>Philippines</t>
  </si>
  <si>
    <t>Cote D'Ivoire</t>
  </si>
  <si>
    <t>filled</t>
  </si>
  <si>
    <t>balance</t>
  </si>
  <si>
    <t>Portion of</t>
  </si>
  <si>
    <t>Remaining</t>
  </si>
  <si>
    <t>Quantity entered</t>
  </si>
  <si>
    <t>Countries</t>
  </si>
  <si>
    <t>Announced 8/03/2006</t>
  </si>
  <si>
    <t>Announced 2/21/06</t>
  </si>
  <si>
    <t>Announced 12/9/05</t>
  </si>
  <si>
    <t>Announced 8/30/05</t>
  </si>
  <si>
    <t>Source: U.S. Customs Service.</t>
  </si>
  <si>
    <t>Note: Mexico NAFTA allocation (entered) -- FY 2003: 7,258 (5,875); FY 2004: 7,258 (5,835); FY 2005: 7,258 (2,047)</t>
  </si>
  <si>
    <t>Trinidad-Tabago</t>
  </si>
  <si>
    <t>Shortfall</t>
  </si>
  <si>
    <t>Quantity Entered</t>
  </si>
  <si>
    <t>Quota Limit</t>
  </si>
  <si>
    <t>------------</t>
  </si>
  <si>
    <t>Fiscal Year 2005</t>
  </si>
  <si>
    <t xml:space="preserve">             ------------</t>
  </si>
  <si>
    <t>Fiscal Year 2004</t>
  </si>
  <si>
    <t>Fiscal Year 2003</t>
  </si>
  <si>
    <t>TRQ exporters</t>
  </si>
  <si>
    <t>first-served basis. 10/ In fiscal years 1997 thru 2000, total is 25,000 metric tons less than the sum of individual components so as to not double-count Mexico.</t>
  </si>
  <si>
    <t>9/ Other refined sugars are on first-come first-served  basis beginning fiscal 1996.  Beginning in fiscal 1997, the specialty sugars are also on first-come</t>
  </si>
  <si>
    <t xml:space="preserve">are received or when adjustments are made to raw value on final vessels, cumulative import data are adjusted accordingly.  To convert from metric tons to </t>
  </si>
  <si>
    <t>Grand total (short tons)</t>
  </si>
  <si>
    <t>Potential TRQ not yet allocated</t>
  </si>
  <si>
    <t xml:space="preserve">            Subtotal refined sugars</t>
  </si>
  <si>
    <t xml:space="preserve">   2001 ,2002, and 2003 allocation)</t>
  </si>
  <si>
    <t xml:space="preserve">   Canada (Sept. 1997, 1998, 1999, 2000, </t>
  </si>
  <si>
    <t xml:space="preserve">   2001 and 2002 allocation)</t>
  </si>
  <si>
    <t xml:space="preserve">    Mexico (Sept. 1997,1998, 1999, 2000,</t>
  </si>
  <si>
    <t>Refined sugars</t>
  </si>
  <si>
    <t xml:space="preserve">  Subtotal raw cane sugar</t>
  </si>
  <si>
    <t xml:space="preserve">   Zimbabwe</t>
  </si>
  <si>
    <t xml:space="preserve">   Uruguay</t>
  </si>
  <si>
    <t xml:space="preserve">   Trinidad-Tobago</t>
  </si>
  <si>
    <t xml:space="preserve">   Thailand</t>
  </si>
  <si>
    <t xml:space="preserve">   Taiwan</t>
  </si>
  <si>
    <t xml:space="preserve">   Swaziland</t>
  </si>
  <si>
    <t xml:space="preserve">   St. Kitts and Nevis</t>
  </si>
  <si>
    <t xml:space="preserve">   South Africa</t>
  </si>
  <si>
    <t xml:space="preserve">   Philippines</t>
  </si>
  <si>
    <t xml:space="preserve">   Peru</t>
  </si>
  <si>
    <t xml:space="preserve">   Paraguay</t>
  </si>
  <si>
    <t xml:space="preserve">   Papua New Guinea</t>
  </si>
  <si>
    <t xml:space="preserve">   Panama</t>
  </si>
  <si>
    <t xml:space="preserve">   Nicaragua</t>
  </si>
  <si>
    <t xml:space="preserve">   Mozambique</t>
  </si>
  <si>
    <t xml:space="preserve">   Mauritius</t>
  </si>
  <si>
    <t xml:space="preserve">   Malawi</t>
  </si>
  <si>
    <t xml:space="preserve">   Madagascar</t>
  </si>
  <si>
    <t xml:space="preserve">   Jamaica</t>
  </si>
  <si>
    <t xml:space="preserve">   India</t>
  </si>
  <si>
    <t xml:space="preserve">   Honduras</t>
  </si>
  <si>
    <t xml:space="preserve">   Haiti</t>
  </si>
  <si>
    <t xml:space="preserve">   Guyana</t>
  </si>
  <si>
    <t xml:space="preserve">   Guatemala</t>
  </si>
  <si>
    <t xml:space="preserve">   Gabon</t>
  </si>
  <si>
    <t xml:space="preserve">   Fiji</t>
  </si>
  <si>
    <t xml:space="preserve">   El Salvador</t>
  </si>
  <si>
    <t xml:space="preserve">   Ecuador</t>
  </si>
  <si>
    <t xml:space="preserve">   Dominican Republic</t>
  </si>
  <si>
    <t xml:space="preserve">   Cote D'Ivoire</t>
  </si>
  <si>
    <t xml:space="preserve">   Costa Rica</t>
  </si>
  <si>
    <t xml:space="preserve">   Congo</t>
  </si>
  <si>
    <t xml:space="preserve">   Colombia</t>
  </si>
  <si>
    <t xml:space="preserve">   Brazil</t>
  </si>
  <si>
    <t xml:space="preserve">   Bolivia</t>
  </si>
  <si>
    <t xml:space="preserve">   Belize</t>
  </si>
  <si>
    <t xml:space="preserve">   Barbados</t>
  </si>
  <si>
    <t xml:space="preserve">   Australia</t>
  </si>
  <si>
    <t xml:space="preserve">   Argentina</t>
  </si>
  <si>
    <t xml:space="preserve">    allocation </t>
  </si>
  <si>
    <t>09/30/01</t>
  </si>
  <si>
    <t>Country 1/</t>
  </si>
  <si>
    <t>CQE</t>
  </si>
  <si>
    <t>Entered thru</t>
  </si>
  <si>
    <t>TRQ</t>
  </si>
  <si>
    <t>Rollover</t>
  </si>
  <si>
    <t xml:space="preserve">         10/01-09/02</t>
  </si>
  <si>
    <t xml:space="preserve">         10/00-09/01</t>
  </si>
  <si>
    <t xml:space="preserve">Grand total </t>
  </si>
  <si>
    <t xml:space="preserve">                   ---</t>
  </si>
  <si>
    <t xml:space="preserve">                       ---</t>
  </si>
  <si>
    <t xml:space="preserve">                    ----</t>
  </si>
  <si>
    <t>Subtotal refined sugars</t>
  </si>
  <si>
    <t xml:space="preserve">Other refined sugars </t>
  </si>
  <si>
    <t xml:space="preserve">Specialty sugar </t>
  </si>
  <si>
    <t xml:space="preserve">   1998,1999 and 2000 allocation)</t>
  </si>
  <si>
    <t xml:space="preserve">Canada (Sept. 1997, </t>
  </si>
  <si>
    <t xml:space="preserve">Mexico (Sept. 1997, </t>
  </si>
  <si>
    <t xml:space="preserve">Mexico (NAFTA) </t>
  </si>
  <si>
    <t xml:space="preserve">              ---</t>
  </si>
  <si>
    <t xml:space="preserve">                    ---</t>
  </si>
  <si>
    <t xml:space="preserve">     TRQ shortfall</t>
  </si>
  <si>
    <t xml:space="preserve">   cane sugar</t>
  </si>
  <si>
    <t xml:space="preserve">  Subtotal raw </t>
  </si>
  <si>
    <t xml:space="preserve">   St.Kitts and Nevis</t>
  </si>
  <si>
    <t xml:space="preserve">   Mexico </t>
  </si>
  <si>
    <t>Raw cane sugar</t>
  </si>
  <si>
    <t xml:space="preserve"> surrendered </t>
  </si>
  <si>
    <t xml:space="preserve"> allocation </t>
  </si>
  <si>
    <t>imports</t>
  </si>
  <si>
    <t xml:space="preserve">allocation </t>
  </si>
  <si>
    <t xml:space="preserve">Country </t>
  </si>
  <si>
    <t xml:space="preserve">    CQE</t>
  </si>
  <si>
    <t>Actual</t>
  </si>
  <si>
    <t xml:space="preserve">                             10/99-9/00</t>
  </si>
  <si>
    <t xml:space="preserve">                     10/98-9/99</t>
  </si>
  <si>
    <t>Grand total 8/</t>
  </si>
  <si>
    <t xml:space="preserve">       ---</t>
  </si>
  <si>
    <t xml:space="preserve">         ---</t>
  </si>
  <si>
    <t>yet allocated</t>
  </si>
  <si>
    <t xml:space="preserve">Potential TRQ not </t>
  </si>
  <si>
    <t>Other refined sugars 7/</t>
  </si>
  <si>
    <t>Specialty sugar 7/</t>
  </si>
  <si>
    <t xml:space="preserve">   2001, and 2002 allocation)</t>
  </si>
  <si>
    <t xml:space="preserve">   Mexico (Sept. 1997, 1998, 1999,  2000,</t>
  </si>
  <si>
    <t xml:space="preserve">   Mexico (NAFTA) 6/</t>
  </si>
  <si>
    <t xml:space="preserve">   Mexico 6/</t>
  </si>
  <si>
    <t>allocation 4/</t>
  </si>
  <si>
    <t>imports 3/</t>
  </si>
  <si>
    <t>entries 2/</t>
  </si>
  <si>
    <t>Early 1995/96</t>
  </si>
  <si>
    <t>10/97-9/98</t>
  </si>
  <si>
    <t>10/96-9/97</t>
  </si>
  <si>
    <t>10/95-9/96</t>
  </si>
  <si>
    <t xml:space="preserve">1/  As of October 1, 1990, Canada is exempt from the tariff rate quota's second-tier duty and, therefore, faces no prohibitive duty limiting sugar </t>
  </si>
  <si>
    <t>for the next quota period.  To covert from short tons to metic tons, divide by 1.10231125.</t>
  </si>
  <si>
    <t xml:space="preserve">A country's excess of cumulative entries and adjustments over its quota allocation is carried over to and against the country's allocation </t>
  </si>
  <si>
    <t>are received or when adjustments are made to raw value on final vessels, cumulative import data are adjusted accordingly.</t>
  </si>
  <si>
    <t>Note: Imports are reported on an actual weight basis adjusted by Customs upward by a factor of 1.035.  When final polarization results</t>
  </si>
  <si>
    <t>---</t>
  </si>
  <si>
    <t>NA</t>
  </si>
  <si>
    <t>Canada 1/</t>
  </si>
  <si>
    <t>Specialty sugars</t>
  </si>
  <si>
    <t>Subtotal</t>
  </si>
  <si>
    <t>2/</t>
  </si>
  <si>
    <t>0.3</t>
  </si>
  <si>
    <t>St. Christopher-Nevis</t>
  </si>
  <si>
    <t xml:space="preserve">        1/</t>
  </si>
  <si>
    <t>1/</t>
  </si>
  <si>
    <t>Canada</t>
  </si>
  <si>
    <t>Short tons, raw value</t>
  </si>
  <si>
    <t xml:space="preserve">     imports</t>
  </si>
  <si>
    <t>reallocations</t>
  </si>
  <si>
    <t xml:space="preserve">   allocation</t>
  </si>
  <si>
    <t xml:space="preserve">      imports 3/</t>
  </si>
  <si>
    <t xml:space="preserve">imports </t>
  </si>
  <si>
    <t xml:space="preserve">      imports</t>
  </si>
  <si>
    <t xml:space="preserve">   imports</t>
  </si>
  <si>
    <t xml:space="preserve">       Actual </t>
  </si>
  <si>
    <t xml:space="preserve">  TRQ after</t>
  </si>
  <si>
    <t xml:space="preserve">   Actual </t>
  </si>
  <si>
    <t xml:space="preserve"> Quota</t>
  </si>
  <si>
    <t xml:space="preserve">Actual </t>
  </si>
  <si>
    <t>Quota</t>
  </si>
  <si>
    <t>Percent</t>
  </si>
  <si>
    <t>Country</t>
  </si>
  <si>
    <t>10/92-9/95</t>
  </si>
  <si>
    <t xml:space="preserve">       10/1/91-9/30/92</t>
  </si>
  <si>
    <t xml:space="preserve">          10/1/90-9/30/91</t>
  </si>
  <si>
    <t xml:space="preserve">             1/1/89-9/30/90</t>
  </si>
  <si>
    <t xml:space="preserve">           1/1/88-12/31/88</t>
  </si>
  <si>
    <t xml:space="preserve">         1/1/87-12/31/87</t>
  </si>
  <si>
    <t xml:space="preserve">       12/1/85-12/30/86</t>
  </si>
  <si>
    <t xml:space="preserve">      10/1/84-11/30/85</t>
  </si>
  <si>
    <t xml:space="preserve">        9/26/83-9/30/84</t>
  </si>
  <si>
    <t xml:space="preserve">        10/1/82-9/30/83</t>
  </si>
  <si>
    <t xml:space="preserve">          7/1/82-9/30/82</t>
  </si>
  <si>
    <t xml:space="preserve">          5/11/82-6/30/82</t>
  </si>
  <si>
    <t>1992/95</t>
  </si>
  <si>
    <t xml:space="preserve">            1991/92  </t>
  </si>
  <si>
    <t xml:space="preserve">                 1990/91 </t>
  </si>
  <si>
    <t>1989/90</t>
  </si>
  <si>
    <t xml:space="preserve">                  1988</t>
  </si>
  <si>
    <t xml:space="preserve">                  1987</t>
  </si>
  <si>
    <t xml:space="preserve">               1985/86 </t>
  </si>
  <si>
    <t xml:space="preserve">                 1984/85 </t>
  </si>
  <si>
    <t xml:space="preserve">                 1983/84 </t>
  </si>
  <si>
    <t xml:space="preserve">                 1982/83 </t>
  </si>
  <si>
    <t xml:space="preserve">                  1982</t>
  </si>
  <si>
    <t>1982</t>
  </si>
  <si>
    <t>filled (percent)</t>
  </si>
  <si>
    <t>Entries</t>
  </si>
  <si>
    <r>
      <t>Entries of FY 2012 Sugar (including early entries)</t>
    </r>
    <r>
      <rPr>
        <vertAlign val="superscript"/>
        <sz val="10"/>
        <rFont val="Arial"/>
        <family val="2"/>
      </rPr>
      <t xml:space="preserve"> 1/ </t>
    </r>
  </si>
  <si>
    <r>
      <t>FY 2012 TRQ</t>
    </r>
    <r>
      <rPr>
        <vertAlign val="superscript"/>
        <sz val="10"/>
        <rFont val="Arial"/>
        <family val="2"/>
      </rPr>
      <t xml:space="preserve"> 2/</t>
    </r>
  </si>
  <si>
    <t>FY 2012 TRQ sugar not entered to date</t>
  </si>
  <si>
    <t>FY 2012 Entries as percentage of TRQ</t>
  </si>
  <si>
    <t>Metric Tons, Raw Value</t>
  </si>
  <si>
    <r>
      <t xml:space="preserve">Mexico </t>
    </r>
    <r>
      <rPr>
        <vertAlign val="superscript"/>
        <sz val="10"/>
        <rFont val="Arial"/>
        <family val="2"/>
      </rPr>
      <t>3/</t>
    </r>
  </si>
  <si>
    <t>1/ Includes September 2011 entries of FY 2012 sugar.</t>
  </si>
  <si>
    <t>2/  In August 2011, USDA set the raw sugar TRQ at the minimum level to which the United States is committed in the Uruguay Round Agreement on Agriculture.</t>
  </si>
  <si>
    <t>FY 2012  sugar Entered in September 2011</t>
  </si>
  <si>
    <t xml:space="preserve">Percent </t>
  </si>
  <si>
    <t xml:space="preserve">Original </t>
  </si>
  <si>
    <t>Final</t>
  </si>
  <si>
    <t>Fill rate</t>
  </si>
  <si>
    <t>FY 2021 TRQ</t>
  </si>
  <si>
    <t xml:space="preserve">Entered in October 2021 </t>
  </si>
  <si>
    <t>Entered in November 2021</t>
  </si>
  <si>
    <t>Entered in December 2021</t>
  </si>
  <si>
    <t>Nov-Dec 21</t>
  </si>
  <si>
    <t xml:space="preserve">Entered in October 2020 </t>
  </si>
  <si>
    <t>TRQ entered</t>
  </si>
  <si>
    <t>Final shortfall</t>
  </si>
  <si>
    <t>Mexico 2/</t>
  </si>
  <si>
    <t>Last updated: 3/15/2022.</t>
  </si>
  <si>
    <t>Last updated: 4/12/2018.</t>
  </si>
  <si>
    <t>Last updated: 11/16/2016.</t>
  </si>
  <si>
    <t>Last updated: 10/15/2014.</t>
  </si>
  <si>
    <t>Last updated: 11/15/2013.</t>
  </si>
  <si>
    <t>Last updated: 3/13/2012.</t>
  </si>
  <si>
    <t>Last updated: 12/03/2010.</t>
  </si>
  <si>
    <t>Last updated: 10/19/2009.</t>
  </si>
  <si>
    <t>Last updated: 10/10/2008.</t>
  </si>
  <si>
    <t>Last updated: 11/9/2006</t>
  </si>
  <si>
    <t>Last updated: 9/06/2006</t>
  </si>
  <si>
    <t>1/ This amount is also included in Table 60, U.S. Imports of Sugar from Mexico.</t>
  </si>
  <si>
    <t>Table 57–U.S. raw sugar tariff-rate quota World Trade Organization allocations and entries by month, fiscal year 2022</t>
  </si>
  <si>
    <t>Summary by quota year</t>
  </si>
  <si>
    <t>Fiscal Year 2022</t>
  </si>
  <si>
    <t>Fiscal Year 2021</t>
  </si>
  <si>
    <t>Fiscal Year 2020</t>
  </si>
  <si>
    <t>Fiscal Year 2019</t>
  </si>
  <si>
    <t>Fiscal Year 2018</t>
  </si>
  <si>
    <t>Fiscal Year 2017</t>
  </si>
  <si>
    <t>Fiscal Year 2016</t>
  </si>
  <si>
    <t>Fiscal Year 2015</t>
  </si>
  <si>
    <t>Fiscal Year 2014</t>
  </si>
  <si>
    <t>Fiscal Year 2013</t>
  </si>
  <si>
    <t>Fiscal Year 2012</t>
  </si>
  <si>
    <t>Fiscal Year 2011</t>
  </si>
  <si>
    <t>Fiscal Year 2010</t>
  </si>
  <si>
    <t>Fiscal Year 2009</t>
  </si>
  <si>
    <t>Fiscal Year 2008</t>
  </si>
  <si>
    <t>Fiscal Year 2007</t>
  </si>
  <si>
    <t>Fiscal Year 2006</t>
  </si>
  <si>
    <t>Fiscal Year 2003 to 2005</t>
  </si>
  <si>
    <t>Fiscal Year 2001 to 2002</t>
  </si>
  <si>
    <t>Fiscal Year 1999 to 2000</t>
  </si>
  <si>
    <t>Fiscal Year 1996 to 1998</t>
  </si>
  <si>
    <t>Fiscal Year 1982 to 1995</t>
  </si>
  <si>
    <t>Table 57–U.S. raw sugar tariff-rate quota World Trade Organization allocations and entries by month, fiscal year 2021</t>
  </si>
  <si>
    <t>Table 57–U.S. raw sugar tariff-rate quota (TRQ) World Trade Organization (WTO) allocations and entries by month, fiscal year 2019</t>
  </si>
  <si>
    <t>Table 57–U.S. raw sugar tariff-rate quota (TRQ) World Trade Organization (WTO) allocations and entries by month, fiscal year 2018</t>
  </si>
  <si>
    <t>Last updated: 11/10/03.</t>
  </si>
  <si>
    <t>Table 57–U.S. raw sugar tariff-rate quota (TRQ) World Trade Organization (WTO) allocations and entries by month, fiscal year 2017</t>
  </si>
  <si>
    <t>Table 57–U.S. raw sugar tariff-rate quota (TRQ) World Trade Organization (WTO) allocations and entries by month, fiscal year 2016</t>
  </si>
  <si>
    <t>Table 57–U.S. raw sugar tariff-rate quota (TRQ) World Trade Organization (WTO) allocations and entries by month, fiscal year 2015</t>
  </si>
  <si>
    <t>Table 57–U.S. raw sugar tariff-rate quota (TRQ) World Trade Organization (WTO) allocations and entries by month, fiscal year 2014</t>
  </si>
  <si>
    <t>Table 57–U.S. raw sugar tariff-rate quota (TRQ) World Trade Organization (WTO) allocations and entries by month, fiscal year 2013</t>
  </si>
  <si>
    <t>Table 57–U.S. raw sugar tariff-rate quota (TRQ) World Trade Organization (WTO) allocations and entries by month, fiscal year 2012</t>
  </si>
  <si>
    <t>Table 57–U.S. raw sugar tariff-rate quota (TRQ) World Trade Organization (WTO) allocations and entries by month, fiscal year 2011</t>
  </si>
  <si>
    <t>Table 57–U.S. raw sugar tariff-rate quota (TRQ) World Trade Organization (WTO) allocations and entries by month, fiscal year 2010</t>
  </si>
  <si>
    <t>Table 57–U.S. raw sugar tariff-rate quota (TRQ) World Trade Organization (WTO) allocations and entries by month, fiscal year 2009</t>
  </si>
  <si>
    <t>Table 57–U.S. raw sugar tariff-tate quota (TRQ) World Trade Organizatrion (WTO) allocations and entries by month, fiscal year 2008</t>
  </si>
  <si>
    <t>Table 57–U.S. raw sugar tariff-rate quota, allocations, quantities entered, fiscal year 2007</t>
  </si>
  <si>
    <t>Table 57–U.S. raw sugar tariff-rate quota, allocations, quantities entered, fiscal year 2006</t>
  </si>
  <si>
    <t xml:space="preserve">Table 57–U.S. raw sugar tariff-rate quota, fiscal years 2003 to 2005: allocations, quantities entered, and shortfall </t>
  </si>
  <si>
    <t>Table 57–U.S. sugar imports under tariff-rate quota (TRQ), by country, fiscal years 2001 to 2002</t>
  </si>
  <si>
    <t>Table 57–U.S. sugar imports under tariff-rate quota (TRQ), by country, fiscal years 1996 to 1998</t>
  </si>
  <si>
    <t>Table 57–U.S. sugar imports under tariff-rate quota (TRQ), by country, fiscal years 1982 to 1995</t>
  </si>
  <si>
    <t xml:space="preserve">                                                                 Metric tons, raw value</t>
  </si>
  <si>
    <t xml:space="preserve">                     Metric tons, raw value</t>
  </si>
  <si>
    <t>2/ A negative number indicates a rollover quantity, in which case this amount was applied to the following year's TRQ.</t>
  </si>
  <si>
    <t>Contact: Vidalina Abadam at USDA, Economic Research Service.</t>
  </si>
  <si>
    <t>Source: USDA, Foreign Agricultural Service.</t>
  </si>
  <si>
    <t xml:space="preserve">Oct-22 </t>
  </si>
  <si>
    <t>Fiscal Year 2023</t>
  </si>
  <si>
    <t>Table 57–U.S. raw sugar tariff-rate quota World Trade Organization allocations and entries by month, fiscal year 2023</t>
  </si>
  <si>
    <t xml:space="preserve">FY 2022 TRQ </t>
  </si>
  <si>
    <t xml:space="preserve">Oct-22     </t>
  </si>
  <si>
    <t xml:space="preserve">Nov-22 </t>
  </si>
  <si>
    <t xml:space="preserve">Dec-22 </t>
  </si>
  <si>
    <t xml:space="preserve">Jan-23 </t>
  </si>
  <si>
    <t xml:space="preserve">Feb-23 </t>
  </si>
  <si>
    <t xml:space="preserve">Mar-23 </t>
  </si>
  <si>
    <t xml:space="preserve">Apr-23 </t>
  </si>
  <si>
    <t xml:space="preserve">May-23 </t>
  </si>
  <si>
    <t xml:space="preserve">Jun-23 </t>
  </si>
  <si>
    <t xml:space="preserve">Jul-23 </t>
  </si>
  <si>
    <t xml:space="preserve">Aug-23 </t>
  </si>
  <si>
    <t xml:space="preserve">Sep-23 </t>
  </si>
  <si>
    <t xml:space="preserve">Entered in October 2022 </t>
  </si>
  <si>
    <t>Entered in November 2022</t>
  </si>
  <si>
    <t>TRQ = tariff-rate quota.</t>
  </si>
  <si>
    <t>TRQ = tariff-rate quotas; FY = fiscal year.</t>
  </si>
  <si>
    <t>FY 2022 Final including       FY 2021 TRQ</t>
  </si>
  <si>
    <t>Entered in December 2022</t>
  </si>
  <si>
    <t>TRQ = tariff-rate quotas; FY = fiscal year; N/A = not available.</t>
  </si>
  <si>
    <t>N/A</t>
  </si>
  <si>
    <t>TRQ allocations</t>
  </si>
  <si>
    <t>TRQ entries 1/</t>
  </si>
  <si>
    <t>TRQ shortfalls  2/</t>
  </si>
  <si>
    <t>FY 2023 entries-to-date including FY 2022 TRQ</t>
  </si>
  <si>
    <t>Last updated: 3/14/2023.</t>
  </si>
  <si>
    <t>Last updated: 3/14/2023</t>
  </si>
  <si>
    <t>FY 2019 TRQ</t>
  </si>
  <si>
    <t>Entered in October 2019</t>
  </si>
  <si>
    <t>FY 2020 Entries</t>
  </si>
  <si>
    <r>
      <t xml:space="preserve">Source: USDA, Foreign Agricultural Service </t>
    </r>
    <r>
      <rPr>
        <i/>
        <sz val="10"/>
        <rFont val="Arial"/>
        <family val="2"/>
      </rPr>
      <t>U.S. Sugar Monthly Import and Re-Exports</t>
    </r>
    <r>
      <rPr>
        <sz val="10"/>
        <rFont val="Arial"/>
        <family val="2"/>
      </rPr>
      <t xml:space="preserve"> report. </t>
    </r>
  </si>
  <si>
    <t>Last updated:4/16/2023.</t>
  </si>
  <si>
    <t>Entered in October 2020</t>
  </si>
  <si>
    <t>Entries as percentage of TRQ</t>
  </si>
  <si>
    <t>Table 57–U.S. raw sugar tariff-rate quota World Trade Organization allocations, entries, and shortfalls by month, since fiscal year 1982</t>
  </si>
  <si>
    <t>Table 57–U.S. raw sugar tariff-rate quota (TRQ) World Trade Organization (WTO) allocations and entries by month, fiscal year 2020</t>
  </si>
  <si>
    <t>Table 57–U.S. raw sugar tariff-rate quota World Trade Organization allocations, entries, and shortfalls, by fiscal year, since 1996 1/</t>
  </si>
  <si>
    <t xml:space="preserve">1/  Entries are based on the quota year but may not always be equal to the fiscal year total due to waivers for early and/or late entry. </t>
  </si>
  <si>
    <t>Table 57–U.S. sugar imports under tariff-rate quota (TRQ), by country, fiscal years 1999 to 2000</t>
  </si>
  <si>
    <t>Apr-12 3/</t>
  </si>
  <si>
    <t>3/ In April 2012, USDA announced a raw sugar TRQ increase of 381,018 MTRV.</t>
  </si>
  <si>
    <t>Last updated: 5/18/2023.</t>
  </si>
  <si>
    <t xml:space="preserve"> Entered in October 2017</t>
  </si>
  <si>
    <t xml:space="preserve"> Entered in November 2017</t>
  </si>
  <si>
    <t>FY 2022 Final including FY 2017 TRQ</t>
  </si>
  <si>
    <t>FY 2018 TRQ original  allocation</t>
  </si>
  <si>
    <t>Total entries</t>
  </si>
  <si>
    <t>TRQ entries-to-date</t>
  </si>
  <si>
    <t xml:space="preserve">Note: The fiscal year TRQ entries in Table 57 can differ from Table 61a's "WTO raw sugar TRQ." The former distinguishes monthly entries by quota year, while the latter tracks imports for a particular month, regardless of the quota year, e.g., in the event of TRQ extension or early entry. </t>
  </si>
  <si>
    <t xml:space="preserve">Note: Imports are reported on an actual weight basis, adjusted upward by Customs by a factor of 1.035.  When final polarization results  </t>
  </si>
  <si>
    <t xml:space="preserve">short tons, multiply by 1.10231225.  Numbers may not add due to rounding.  </t>
  </si>
  <si>
    <t xml:space="preserve">1/ A country's excess of cumulative and adjustments over its TRQ allocation are carried over and applied against the country's allocation for the next TRQ period. </t>
  </si>
  <si>
    <t>surrendered 2/</t>
  </si>
  <si>
    <t>2/ Amount that exceed TRQ allocation and is deducted from the country's next year allocation.</t>
  </si>
  <si>
    <t>shipments to the United States.  Previously Canada had a 1.1 percent share of the quota.</t>
  </si>
  <si>
    <t>2/ See Hamorized Tariff Schedule of the United States, Chapter 17, Additional US Note 3. These countries are often called "minimum boatload" countries.</t>
  </si>
  <si>
    <t xml:space="preserve">3/ Amounts entered in excess of quota level are deducted from following year's quota.  </t>
  </si>
  <si>
    <t xml:space="preserve">short tons, multiply by 1.10231225.  Numbers may not add due to rounding. </t>
  </si>
  <si>
    <t>1/ A country's excess of cumulative and adjustments over its TRQ allocation are carried over and applied against the country's allocation for the next TRQ period.</t>
  </si>
  <si>
    <t xml:space="preserve">2/ Entered during August and September 1995, but counted against the 10/95-9/96 TRQ. </t>
  </si>
  <si>
    <t xml:space="preserve">3/ October 1, 1995, through September 30, 1996, plus early entries.  </t>
  </si>
  <si>
    <t xml:space="preserve">4/ As adjusted in March and May 1997. </t>
  </si>
  <si>
    <t>5/ Amount that exceed TRQ allocation and is deducted from the country's next year allocation.</t>
  </si>
  <si>
    <t xml:space="preserve">6/ Certificate of Quota Eligibility submitted to USDA in lieu of actual imports. </t>
  </si>
  <si>
    <t xml:space="preserve">Quota Eligibility submitted  to USDA in lieu of actual imports. </t>
  </si>
  <si>
    <t xml:space="preserve">7/ Mexico's NAFTA allocation may be  shipped either raw or refined.  </t>
  </si>
  <si>
    <t>8/ Forecast.</t>
  </si>
  <si>
    <t xml:space="preserve">---=Not applicable. </t>
  </si>
  <si>
    <t>---=Not applicable; N/A = Not available.</t>
  </si>
  <si>
    <t xml:space="preserve">  quantity 3/</t>
  </si>
  <si>
    <t xml:space="preserve">   Mexico 4/</t>
  </si>
  <si>
    <t xml:space="preserve">    Mexico (NAFTA) 4/</t>
  </si>
  <si>
    <t xml:space="preserve">     TRQ shortfall  5/</t>
  </si>
  <si>
    <t xml:space="preserve">       Specialty sugar 6/</t>
  </si>
  <si>
    <t xml:space="preserve">       Other refined sugars 6/</t>
  </si>
  <si>
    <t>Grand total</t>
  </si>
  <si>
    <t xml:space="preserve">3/ Certificate of Quota Eligibility submitted to USDA in lieu of actual imports. </t>
  </si>
  <si>
    <t xml:space="preserve">4/  Mexico's NAFTA allocation may be  shipped either raw or refined. </t>
  </si>
  <si>
    <t>5/ Forecast.</t>
  </si>
  <si>
    <t xml:space="preserve">6/ Other refined sugars are on first-come first-served  basis beginning fiscal 1996.  Beginning in fiscal 1997, the specialty sugars are also on first-come first-served basis. </t>
  </si>
  <si>
    <t>St. Kitts and Nevis</t>
  </si>
  <si>
    <t>Last updated: 11/17/2023.</t>
  </si>
  <si>
    <t>Table 57–U.S. raw sugar tariff-rate quota World Trade Organization allocations and entries by month, fiscal year 2024</t>
  </si>
  <si>
    <t xml:space="preserve">Oct-23     </t>
  </si>
  <si>
    <t xml:space="preserve">Nov-23 </t>
  </si>
  <si>
    <t xml:space="preserve">Dec-23 </t>
  </si>
  <si>
    <t xml:space="preserve">Jan-24 </t>
  </si>
  <si>
    <t xml:space="preserve">Feb-24 </t>
  </si>
  <si>
    <t xml:space="preserve">Mar-24 </t>
  </si>
  <si>
    <t xml:space="preserve">Apr-24 </t>
  </si>
  <si>
    <t xml:space="preserve">May-24 </t>
  </si>
  <si>
    <t xml:space="preserve">Jun-24 </t>
  </si>
  <si>
    <t xml:space="preserve">Jul-24 </t>
  </si>
  <si>
    <t xml:space="preserve">Aug-24 </t>
  </si>
  <si>
    <t xml:space="preserve">Sep-24 </t>
  </si>
  <si>
    <r>
      <t xml:space="preserve"> FY 2024TRQ  (October 2023</t>
    </r>
    <r>
      <rPr>
        <sz val="10"/>
        <rFont val="Calibri"/>
        <family val="2"/>
      </rPr>
      <t>–September 2024)</t>
    </r>
  </si>
  <si>
    <t>Entries-to-date</t>
  </si>
  <si>
    <t>Projected shortfalls</t>
  </si>
  <si>
    <t>TRQ not entered</t>
  </si>
  <si>
    <t>Fiscal Year 2024</t>
  </si>
  <si>
    <t xml:space="preserve">Note: The fiscal year TRQ entries in table 57 can differ from table 61a's "WTO raw sugar TRQ." The former distinguishes monthly entries by quota year, while the latter tracks imports for a particular month, regardless of the quota year, e.g., in the event of TRQ extension or early entry. </t>
  </si>
  <si>
    <r>
      <t xml:space="preserve">Source: USDA, Foreign Agricultural Service </t>
    </r>
    <r>
      <rPr>
        <i/>
        <sz val="10"/>
        <color theme="1"/>
        <rFont val="Arial"/>
        <family val="2"/>
      </rPr>
      <t>U.S. Sugar Monthly Import and Re-Exports</t>
    </r>
    <r>
      <rPr>
        <sz val="10"/>
        <color theme="1"/>
        <rFont val="Arial"/>
        <family val="2"/>
      </rPr>
      <t xml:space="preserve"> report; U.S. Customs and Border Protection, </t>
    </r>
    <r>
      <rPr>
        <i/>
        <sz val="10"/>
        <color theme="1"/>
        <rFont val="Arial"/>
        <family val="2"/>
      </rPr>
      <t>Weekly Quota Status</t>
    </r>
    <r>
      <rPr>
        <sz val="10"/>
        <color theme="1"/>
        <rFont val="Arial"/>
        <family val="2"/>
      </rPr>
      <t xml:space="preserve"> Report.</t>
    </r>
  </si>
  <si>
    <r>
      <t>FY 2023 TRQ  (October 2022–</t>
    </r>
    <r>
      <rPr>
        <sz val="10"/>
        <rFont val="Calibri"/>
        <family val="2"/>
      </rPr>
      <t>September 2023)</t>
    </r>
  </si>
  <si>
    <t>FY 2022 TRQ (October 2021–December 2022)</t>
  </si>
  <si>
    <t>FY 2021 TRQ (October 2020–December 2021)</t>
  </si>
  <si>
    <t xml:space="preserve"> July TRQ incease and allocation</t>
  </si>
  <si>
    <t>Last updated: 4/18/2024.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</si>
</sst>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43" formatCode="_(* #,##0.00_);_(* \(#,##0.00\);_(* &quot;-&quot;??_);_(@_)"/>
    <numFmt numFmtId="164" formatCode="0.0"/>
    <numFmt numFmtId="165" formatCode="m/d/yy;@"/>
    <numFmt numFmtId="166" formatCode="#,##0;[Red]#,##0"/>
    <numFmt numFmtId="167" formatCode="m/d/yyyy;@"/>
    <numFmt numFmtId="168" formatCode="0.0%"/>
    <numFmt numFmtId="169" formatCode="#,##0___)"/>
    <numFmt numFmtId="170" formatCode="#,##0_______)"/>
    <numFmt numFmtId="171" formatCode="#,##0_)"/>
    <numFmt numFmtId="172" formatCode="_(* #,##0_);_(* \(#,##0\);_(* &quot;-&quot;??_);_(@_)"/>
    <numFmt numFmtId="173" formatCode="0.0_)"/>
    <numFmt numFmtId="174" formatCode="0.0;[Red]0.0"/>
    <numFmt numFmtId="175" formatCode="0.000E+00"/>
  </numFmts>
  <fonts count="25" x14ac:knownFonts="1">
    <font>
      <sz val="11"/>
      <color theme="1"/>
      <name val="Calibri"/>
      <family val="2"/>
      <scheme val="minor"/>
    </font>
    <font>
      <sz val="10"/>
      <name val="Arial"/>
      <family val="2"/>
    </font>
    <font>
      <sz val="10"/>
      <name val="Arial"/>
      <family val="2"/>
    </font>
    <font>
      <b/>
      <sz val="12"/>
      <name val="Arial"/>
      <family val="2"/>
    </font>
    <font>
      <b/>
      <sz val="10"/>
      <name val="Arial"/>
      <family val="2"/>
    </font>
    <font>
      <i/>
      <sz val="8"/>
      <name val="Arial"/>
      <family val="2"/>
    </font>
    <font>
      <sz val="8"/>
      <name val="Arial"/>
      <family val="2"/>
    </font>
    <font>
      <i/>
      <sz val="10"/>
      <name val="Arial"/>
      <family val="2"/>
    </font>
    <font>
      <u/>
      <sz val="10"/>
      <name val="Arial"/>
      <family val="2"/>
    </font>
    <font>
      <b/>
      <sz val="12"/>
      <name val="Arial"/>
      <family val="2"/>
    </font>
    <font>
      <sz val="8"/>
      <name val="Arial"/>
      <family val="2"/>
    </font>
    <font>
      <u/>
      <sz val="10"/>
      <color indexed="12"/>
      <name val="Arial"/>
      <family val="2"/>
    </font>
    <font>
      <sz val="10"/>
      <color indexed="8"/>
      <name val="Arial"/>
      <family val="2"/>
    </font>
    <font>
      <sz val="8"/>
      <name val="Helvetica"/>
    </font>
    <font>
      <sz val="7"/>
      <name val="Helvetica"/>
    </font>
    <font>
      <vertAlign val="superscript"/>
      <sz val="10"/>
      <name val="Arial"/>
      <family val="2"/>
    </font>
    <font>
      <sz val="11"/>
      <color theme="1"/>
      <name val="Calibri"/>
      <family val="2"/>
      <scheme val="minor"/>
    </font>
    <font>
      <sz val="10"/>
      <color theme="1"/>
      <name val="Arial"/>
      <family val="2"/>
    </font>
    <font>
      <sz val="8"/>
      <name val="Calibri"/>
      <family val="2"/>
      <scheme val="minor"/>
    </font>
    <font>
      <i/>
      <sz val="10"/>
      <color theme="1"/>
      <name val="Arial"/>
      <family val="2"/>
    </font>
    <font>
      <b/>
      <sz val="10"/>
      <color theme="1"/>
      <name val="Arial"/>
      <family val="2"/>
    </font>
    <font>
      <i/>
      <sz val="11"/>
      <name val="Arial"/>
      <family val="2"/>
    </font>
    <font>
      <sz val="11"/>
      <name val="Arial"/>
      <family val="2"/>
    </font>
    <font>
      <sz val="11"/>
      <name val="Calibri"/>
      <family val="2"/>
      <scheme val="minor"/>
    </font>
    <font>
      <sz val="10"/>
      <name val="Calibri"/>
      <family val="2"/>
    </font>
  </fonts>
  <fills count="3">
    <fill>
      <patternFill patternType="none"/>
    </fill>
    <fill>
      <patternFill patternType="gray125"/>
    </fill>
    <fill>
      <patternFill patternType="solid">
        <fgColor indexed="9"/>
        <bgColor indexed="8"/>
      </patternFill>
    </fill>
  </fills>
  <borders count="18">
    <border>
      <left/>
      <right/>
      <top/>
      <bottom/>
      <diagonal/>
    </border>
    <border>
      <left/>
      <right/>
      <top/>
      <bottom style="thin">
        <color indexed="64"/>
      </bottom>
      <diagonal/>
    </border>
    <border>
      <left style="thin">
        <color indexed="64"/>
      </left>
      <right style="thin">
        <color indexed="64"/>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top/>
      <bottom style="thin">
        <color indexed="8"/>
      </bottom>
      <diagonal/>
    </border>
    <border>
      <left/>
      <right/>
      <top style="thin">
        <color indexed="8"/>
      </top>
      <bottom/>
      <diagonal/>
    </border>
    <border>
      <left style="thin">
        <color indexed="64"/>
      </left>
      <right/>
      <top style="thin">
        <color indexed="64"/>
      </top>
      <bottom/>
      <diagonal/>
    </border>
    <border>
      <left/>
      <right style="thin">
        <color indexed="64"/>
      </right>
      <top style="thin">
        <color indexed="64"/>
      </top>
      <bottom/>
      <diagonal/>
    </border>
  </borders>
  <cellStyleXfs count="14">
    <xf numFmtId="0" fontId="0" fillId="0" borderId="0"/>
    <xf numFmtId="43" fontId="16"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0" fontId="11" fillId="0" borderId="0" applyNumberFormat="0" applyFill="0" applyBorder="0" applyAlignment="0" applyProtection="0">
      <alignment vertical="top"/>
      <protection locked="0"/>
    </xf>
    <xf numFmtId="0" fontId="1" fillId="0" borderId="0"/>
    <xf numFmtId="0" fontId="2" fillId="0" borderId="0"/>
    <xf numFmtId="0" fontId="17" fillId="0" borderId="0"/>
    <xf numFmtId="0" fontId="13" fillId="0" borderId="0"/>
    <xf numFmtId="0" fontId="16" fillId="0" borderId="0"/>
    <xf numFmtId="9" fontId="1" fillId="0" borderId="0" applyFont="0" applyFill="0" applyBorder="0" applyAlignment="0" applyProtection="0"/>
    <xf numFmtId="0" fontId="16" fillId="0" borderId="0"/>
    <xf numFmtId="43" fontId="16" fillId="0" borderId="0" applyFont="0" applyFill="0" applyBorder="0" applyAlignment="0" applyProtection="0"/>
    <xf numFmtId="0" fontId="16" fillId="0" borderId="0"/>
  </cellStyleXfs>
  <cellXfs count="438">
    <xf numFmtId="0" fontId="0" fillId="0" borderId="0" xfId="0"/>
    <xf numFmtId="0" fontId="2" fillId="0" borderId="1" xfId="5" applyFont="1" applyBorder="1" applyAlignment="1">
      <alignment horizontal="left"/>
    </xf>
    <xf numFmtId="0" fontId="1" fillId="0" borderId="1" xfId="5" applyBorder="1"/>
    <xf numFmtId="0" fontId="3" fillId="0" borderId="0" xfId="5" applyFont="1" applyAlignment="1">
      <alignment horizontal="left"/>
    </xf>
    <xf numFmtId="0" fontId="4" fillId="0" borderId="0" xfId="5" applyFont="1" applyAlignment="1">
      <alignment horizontal="left"/>
    </xf>
    <xf numFmtId="164" fontId="4" fillId="0" borderId="0" xfId="5" applyNumberFormat="1" applyFont="1" applyAlignment="1">
      <alignment horizontal="left"/>
    </xf>
    <xf numFmtId="0" fontId="1" fillId="0" borderId="0" xfId="5"/>
    <xf numFmtId="0" fontId="2" fillId="0" borderId="0" xfId="5" quotePrefix="1" applyFont="1" applyAlignment="1">
      <alignment horizontal="left"/>
    </xf>
    <xf numFmtId="17" fontId="1" fillId="0" borderId="0" xfId="5" applyNumberFormat="1" applyAlignment="1">
      <alignment horizontal="center" wrapText="1"/>
    </xf>
    <xf numFmtId="0" fontId="2" fillId="0" borderId="0" xfId="5" applyFont="1" applyAlignment="1">
      <alignment horizontal="right" wrapText="1"/>
    </xf>
    <xf numFmtId="0" fontId="2" fillId="0" borderId="0" xfId="5" applyFont="1"/>
    <xf numFmtId="0" fontId="2" fillId="0" borderId="0" xfId="5" applyFont="1" applyAlignment="1">
      <alignment horizontal="right"/>
    </xf>
    <xf numFmtId="0" fontId="1" fillId="0" borderId="1" xfId="5" applyBorder="1" applyAlignment="1">
      <alignment horizontal="right"/>
    </xf>
    <xf numFmtId="165" fontId="5" fillId="0" borderId="1" xfId="5" applyNumberFormat="1" applyFont="1" applyBorder="1" applyAlignment="1">
      <alignment horizontal="center"/>
    </xf>
    <xf numFmtId="165" fontId="5" fillId="0" borderId="1" xfId="5" quotePrefix="1" applyNumberFormat="1" applyFont="1" applyBorder="1" applyAlignment="1">
      <alignment horizontal="center"/>
    </xf>
    <xf numFmtId="14" fontId="5" fillId="0" borderId="1" xfId="5" quotePrefix="1" applyNumberFormat="1" applyFont="1" applyBorder="1" applyAlignment="1">
      <alignment horizontal="center"/>
    </xf>
    <xf numFmtId="17" fontId="5" fillId="0" borderId="1" xfId="5" quotePrefix="1" applyNumberFormat="1" applyFont="1" applyBorder="1" applyAlignment="1">
      <alignment horizontal="center"/>
    </xf>
    <xf numFmtId="17" fontId="6" fillId="0" borderId="1" xfId="5" applyNumberFormat="1" applyFont="1" applyBorder="1" applyAlignment="1">
      <alignment horizontal="center"/>
    </xf>
    <xf numFmtId="17" fontId="6" fillId="0" borderId="0" xfId="5" applyNumberFormat="1" applyFont="1" applyAlignment="1">
      <alignment horizontal="center"/>
    </xf>
    <xf numFmtId="0" fontId="1" fillId="0" borderId="0" xfId="5" applyAlignment="1">
      <alignment horizontal="right"/>
    </xf>
    <xf numFmtId="165" fontId="6" fillId="0" borderId="0" xfId="5" applyNumberFormat="1" applyFont="1" applyAlignment="1">
      <alignment horizontal="center"/>
    </xf>
    <xf numFmtId="165" fontId="6" fillId="0" borderId="0" xfId="5" quotePrefix="1" applyNumberFormat="1" applyFont="1" applyAlignment="1">
      <alignment horizontal="center"/>
    </xf>
    <xf numFmtId="14" fontId="6" fillId="0" borderId="0" xfId="5" quotePrefix="1" applyNumberFormat="1" applyFont="1" applyAlignment="1">
      <alignment horizontal="center"/>
    </xf>
    <xf numFmtId="0" fontId="2" fillId="0" borderId="0" xfId="5" applyFont="1" applyAlignment="1">
      <alignment horizontal="center"/>
    </xf>
    <xf numFmtId="0" fontId="7" fillId="0" borderId="0" xfId="5" applyFont="1" applyAlignment="1">
      <alignment horizontal="center"/>
    </xf>
    <xf numFmtId="164" fontId="7" fillId="0" borderId="0" xfId="5" applyNumberFormat="1" applyFont="1" applyAlignment="1">
      <alignment horizontal="center"/>
    </xf>
    <xf numFmtId="3" fontId="1" fillId="0" borderId="0" xfId="5" applyNumberFormat="1"/>
    <xf numFmtId="3" fontId="1" fillId="0" borderId="0" xfId="5" applyNumberFormat="1" applyAlignment="1">
      <alignment horizontal="right"/>
    </xf>
    <xf numFmtId="3" fontId="2" fillId="0" borderId="0" xfId="5" applyNumberFormat="1" applyFont="1"/>
    <xf numFmtId="3" fontId="8" fillId="0" borderId="0" xfId="5" applyNumberFormat="1" applyFont="1"/>
    <xf numFmtId="0" fontId="1" fillId="0" borderId="1" xfId="5" applyBorder="1" applyAlignment="1">
      <alignment horizontal="left" indent="1"/>
    </xf>
    <xf numFmtId="3" fontId="1" fillId="0" borderId="1" xfId="5" applyNumberFormat="1" applyBorder="1"/>
    <xf numFmtId="3" fontId="2" fillId="0" borderId="1" xfId="5" applyNumberFormat="1" applyFont="1" applyBorder="1"/>
    <xf numFmtId="17" fontId="1" fillId="0" borderId="0" xfId="5" applyNumberFormat="1" applyAlignment="1">
      <alignment horizontal="center"/>
    </xf>
    <xf numFmtId="0" fontId="9" fillId="0" borderId="0" xfId="5" applyFont="1" applyAlignment="1">
      <alignment horizontal="left"/>
    </xf>
    <xf numFmtId="0" fontId="1" fillId="0" borderId="0" xfId="5" applyAlignment="1">
      <alignment horizontal="center"/>
    </xf>
    <xf numFmtId="17" fontId="10" fillId="0" borderId="1" xfId="5" applyNumberFormat="1" applyFont="1" applyBorder="1" applyAlignment="1">
      <alignment horizontal="center"/>
    </xf>
    <xf numFmtId="165" fontId="10" fillId="0" borderId="0" xfId="5" applyNumberFormat="1" applyFont="1" applyAlignment="1">
      <alignment horizontal="center"/>
    </xf>
    <xf numFmtId="165" fontId="10" fillId="0" borderId="0" xfId="5" quotePrefix="1" applyNumberFormat="1" applyFont="1" applyAlignment="1">
      <alignment horizontal="center"/>
    </xf>
    <xf numFmtId="14" fontId="10" fillId="0" borderId="0" xfId="5" quotePrefix="1" applyNumberFormat="1" applyFont="1" applyAlignment="1">
      <alignment horizontal="center"/>
    </xf>
    <xf numFmtId="17" fontId="10" fillId="0" borderId="0" xfId="5" applyNumberFormat="1" applyFont="1" applyAlignment="1">
      <alignment horizontal="center"/>
    </xf>
    <xf numFmtId="166" fontId="17" fillId="0" borderId="0" xfId="6" applyNumberFormat="1" applyFont="1"/>
    <xf numFmtId="166" fontId="17" fillId="0" borderId="0" xfId="2" applyNumberFormat="1" applyFont="1" applyFill="1" applyBorder="1"/>
    <xf numFmtId="3" fontId="17" fillId="0" borderId="0" xfId="6" applyNumberFormat="1" applyFont="1"/>
    <xf numFmtId="0" fontId="2" fillId="0" borderId="0" xfId="5" applyFont="1" applyAlignment="1">
      <alignment horizontal="center" wrapText="1"/>
    </xf>
    <xf numFmtId="3" fontId="2" fillId="0" borderId="0" xfId="4" applyNumberFormat="1" applyFont="1" applyFill="1" applyBorder="1" applyAlignment="1" applyProtection="1">
      <alignment horizontal="right"/>
    </xf>
    <xf numFmtId="3" fontId="17" fillId="0" borderId="2" xfId="9" applyNumberFormat="1" applyFont="1" applyBorder="1" applyAlignment="1">
      <alignment horizontal="right"/>
    </xf>
    <xf numFmtId="3" fontId="2" fillId="0" borderId="2" xfId="5" applyNumberFormat="1" applyFont="1" applyBorder="1" applyAlignment="1">
      <alignment horizontal="right" vertical="center"/>
    </xf>
    <xf numFmtId="3" fontId="2" fillId="0" borderId="2" xfId="5" applyNumberFormat="1" applyFont="1" applyBorder="1"/>
    <xf numFmtId="166" fontId="17" fillId="0" borderId="3" xfId="5" applyNumberFormat="1" applyFont="1" applyBorder="1"/>
    <xf numFmtId="3" fontId="8" fillId="0" borderId="3" xfId="5" applyNumberFormat="1" applyFont="1" applyBorder="1"/>
    <xf numFmtId="3" fontId="8" fillId="0" borderId="2" xfId="5" applyNumberFormat="1" applyFont="1" applyBorder="1"/>
    <xf numFmtId="0" fontId="1" fillId="0" borderId="2" xfId="5" applyBorder="1"/>
    <xf numFmtId="166" fontId="1" fillId="0" borderId="2" xfId="5" applyNumberFormat="1" applyBorder="1"/>
    <xf numFmtId="3" fontId="1" fillId="0" borderId="4" xfId="5" applyNumberFormat="1" applyBorder="1"/>
    <xf numFmtId="3" fontId="1" fillId="0" borderId="5" xfId="5" applyNumberFormat="1" applyBorder="1"/>
    <xf numFmtId="3" fontId="2" fillId="0" borderId="5" xfId="5" applyNumberFormat="1" applyFont="1" applyBorder="1"/>
    <xf numFmtId="166" fontId="1" fillId="0" borderId="5" xfId="5" applyNumberFormat="1" applyBorder="1"/>
    <xf numFmtId="3" fontId="17" fillId="0" borderId="6" xfId="9" applyNumberFormat="1" applyFont="1" applyBorder="1" applyAlignment="1">
      <alignment horizontal="right" vertical="top"/>
    </xf>
    <xf numFmtId="3" fontId="1" fillId="0" borderId="0" xfId="5" applyNumberFormat="1" applyAlignment="1">
      <alignment vertical="top"/>
    </xf>
    <xf numFmtId="3" fontId="2" fillId="0" borderId="0" xfId="4" applyNumberFormat="1" applyFont="1" applyFill="1" applyBorder="1" applyAlignment="1" applyProtection="1">
      <alignment horizontal="right" vertical="top"/>
    </xf>
    <xf numFmtId="3" fontId="17" fillId="0" borderId="2" xfId="9" applyNumberFormat="1" applyFont="1" applyBorder="1" applyAlignment="1">
      <alignment horizontal="right" vertical="top"/>
    </xf>
    <xf numFmtId="3" fontId="17" fillId="0" borderId="6" xfId="5" applyNumberFormat="1" applyFont="1" applyBorder="1" applyAlignment="1">
      <alignment horizontal="right" vertical="top"/>
    </xf>
    <xf numFmtId="3" fontId="2" fillId="0" borderId="2" xfId="4" applyNumberFormat="1" applyFont="1" applyFill="1" applyBorder="1" applyAlignment="1" applyProtection="1">
      <alignment horizontal="right"/>
    </xf>
    <xf numFmtId="3" fontId="2" fillId="0" borderId="2" xfId="5" quotePrefix="1" applyNumberFormat="1" applyFont="1" applyBorder="1"/>
    <xf numFmtId="3" fontId="2" fillId="0" borderId="3" xfId="4" applyNumberFormat="1" applyFont="1" applyFill="1" applyBorder="1" applyAlignment="1" applyProtection="1">
      <alignment horizontal="right" vertical="top"/>
    </xf>
    <xf numFmtId="3" fontId="1" fillId="0" borderId="3" xfId="5" applyNumberFormat="1" applyBorder="1" applyAlignment="1">
      <alignment horizontal="right"/>
    </xf>
    <xf numFmtId="3" fontId="1" fillId="0" borderId="2" xfId="5" quotePrefix="1" applyNumberFormat="1" applyBorder="1"/>
    <xf numFmtId="0" fontId="1" fillId="0" borderId="8" xfId="0" applyFont="1" applyBorder="1" applyAlignment="1">
      <alignment horizontal="center" vertical="center" wrapText="1"/>
    </xf>
    <xf numFmtId="0" fontId="1" fillId="0" borderId="5" xfId="0" applyFont="1" applyBorder="1" applyAlignment="1">
      <alignment horizontal="center" vertical="center" wrapText="1"/>
    </xf>
    <xf numFmtId="0" fontId="1" fillId="0" borderId="0" xfId="0" applyFont="1"/>
    <xf numFmtId="3" fontId="1" fillId="0" borderId="0" xfId="0" applyNumberFormat="1" applyFont="1"/>
    <xf numFmtId="0" fontId="1" fillId="0" borderId="0" xfId="5" applyAlignment="1">
      <alignment horizontal="center" wrapText="1"/>
    </xf>
    <xf numFmtId="0" fontId="1" fillId="0" borderId="1" xfId="5" applyBorder="1" applyAlignment="1">
      <alignment horizontal="left"/>
    </xf>
    <xf numFmtId="0" fontId="1" fillId="0" borderId="0" xfId="5" quotePrefix="1" applyAlignment="1">
      <alignment horizontal="left"/>
    </xf>
    <xf numFmtId="164" fontId="1" fillId="0" borderId="0" xfId="5" applyNumberFormat="1"/>
    <xf numFmtId="164" fontId="1" fillId="0" borderId="0" xfId="10" applyNumberFormat="1" applyFont="1" applyBorder="1"/>
    <xf numFmtId="164" fontId="1" fillId="0" borderId="0" xfId="10" applyNumberFormat="1" applyFont="1"/>
    <xf numFmtId="2" fontId="1" fillId="0" borderId="0" xfId="10" applyNumberFormat="1" applyFont="1" applyBorder="1"/>
    <xf numFmtId="9" fontId="1" fillId="0" borderId="0" xfId="10" applyFont="1" applyBorder="1"/>
    <xf numFmtId="9" fontId="1" fillId="0" borderId="0" xfId="10" applyFont="1"/>
    <xf numFmtId="3" fontId="1" fillId="0" borderId="0" xfId="5" applyNumberFormat="1" applyAlignment="1">
      <alignment horizontal="left"/>
    </xf>
    <xf numFmtId="14" fontId="1" fillId="0" borderId="0" xfId="5" applyNumberFormat="1" applyAlignment="1">
      <alignment horizontal="right"/>
    </xf>
    <xf numFmtId="164" fontId="1" fillId="0" borderId="1" xfId="5" applyNumberFormat="1" applyBorder="1"/>
    <xf numFmtId="0" fontId="13" fillId="0" borderId="0" xfId="8"/>
    <xf numFmtId="0" fontId="1" fillId="0" borderId="0" xfId="8" applyFont="1"/>
    <xf numFmtId="0" fontId="1" fillId="0" borderId="0" xfId="8" quotePrefix="1" applyFont="1" applyAlignment="1">
      <alignment horizontal="left"/>
    </xf>
    <xf numFmtId="14" fontId="1" fillId="0" borderId="0" xfId="8" applyNumberFormat="1" applyFont="1"/>
    <xf numFmtId="0" fontId="12" fillId="0" borderId="0" xfId="8" applyFont="1"/>
    <xf numFmtId="0" fontId="12" fillId="0" borderId="0" xfId="8" quotePrefix="1" applyFont="1" applyAlignment="1">
      <alignment horizontal="left"/>
    </xf>
    <xf numFmtId="0" fontId="12" fillId="0" borderId="0" xfId="8" applyFont="1" applyAlignment="1">
      <alignment horizontal="left"/>
    </xf>
    <xf numFmtId="3" fontId="12" fillId="0" borderId="0" xfId="8" applyNumberFormat="1" applyFont="1"/>
    <xf numFmtId="3" fontId="12" fillId="0" borderId="1" xfId="8" applyNumberFormat="1" applyFont="1" applyBorder="1"/>
    <xf numFmtId="37" fontId="12" fillId="0" borderId="1" xfId="8" applyNumberFormat="1" applyFont="1" applyBorder="1"/>
    <xf numFmtId="37" fontId="12" fillId="0" borderId="0" xfId="8" applyNumberFormat="1" applyFont="1"/>
    <xf numFmtId="3" fontId="1" fillId="0" borderId="0" xfId="8" applyNumberFormat="1" applyFont="1"/>
    <xf numFmtId="37" fontId="12" fillId="0" borderId="0" xfId="8" quotePrefix="1" applyNumberFormat="1" applyFont="1" applyAlignment="1">
      <alignment horizontal="left"/>
    </xf>
    <xf numFmtId="37" fontId="1" fillId="0" borderId="0" xfId="8" applyNumberFormat="1" applyFont="1"/>
    <xf numFmtId="0" fontId="1" fillId="0" borderId="1" xfId="8" quotePrefix="1" applyFont="1" applyBorder="1" applyAlignment="1">
      <alignment horizontal="left"/>
    </xf>
    <xf numFmtId="37" fontId="12" fillId="0" borderId="14" xfId="8" applyNumberFormat="1" applyFont="1" applyBorder="1" applyAlignment="1">
      <alignment horizontal="center"/>
    </xf>
    <xf numFmtId="14" fontId="12" fillId="2" borderId="14" xfId="8" applyNumberFormat="1" applyFont="1" applyFill="1" applyBorder="1" applyAlignment="1">
      <alignment horizontal="center"/>
    </xf>
    <xf numFmtId="37" fontId="12" fillId="2" borderId="14" xfId="8" applyNumberFormat="1" applyFont="1" applyFill="1" applyBorder="1" applyAlignment="1">
      <alignment horizontal="center"/>
    </xf>
    <xf numFmtId="0" fontId="1" fillId="0" borderId="1" xfId="8" applyFont="1" applyBorder="1" applyAlignment="1">
      <alignment horizontal="left"/>
    </xf>
    <xf numFmtId="14" fontId="12" fillId="2" borderId="14" xfId="8" quotePrefix="1" applyNumberFormat="1" applyFont="1" applyFill="1" applyBorder="1" applyAlignment="1">
      <alignment horizontal="center"/>
    </xf>
    <xf numFmtId="0" fontId="1" fillId="0" borderId="1" xfId="8" applyFont="1" applyBorder="1"/>
    <xf numFmtId="0" fontId="1" fillId="0" borderId="0" xfId="8" applyFont="1" applyAlignment="1">
      <alignment horizontal="center"/>
    </xf>
    <xf numFmtId="37" fontId="12" fillId="0" borderId="0" xfId="8" applyNumberFormat="1" applyFont="1" applyAlignment="1">
      <alignment horizontal="center"/>
    </xf>
    <xf numFmtId="0" fontId="12" fillId="2" borderId="15" xfId="8" quotePrefix="1" applyFont="1" applyFill="1" applyBorder="1" applyAlignment="1">
      <alignment horizontal="center"/>
    </xf>
    <xf numFmtId="37" fontId="12" fillId="2" borderId="15" xfId="8" applyNumberFormat="1" applyFont="1" applyFill="1" applyBorder="1" applyAlignment="1">
      <alignment horizontal="center"/>
    </xf>
    <xf numFmtId="37" fontId="12" fillId="2" borderId="15" xfId="8" quotePrefix="1" applyNumberFormat="1" applyFont="1" applyFill="1" applyBorder="1" applyAlignment="1">
      <alignment horizontal="left"/>
    </xf>
    <xf numFmtId="0" fontId="1" fillId="0" borderId="12" xfId="8" applyFont="1" applyBorder="1"/>
    <xf numFmtId="0" fontId="12" fillId="2" borderId="0" xfId="8" quotePrefix="1" applyFont="1" applyFill="1" applyAlignment="1">
      <alignment horizontal="left"/>
    </xf>
    <xf numFmtId="0" fontId="12" fillId="2" borderId="1" xfId="8" quotePrefix="1" applyFont="1" applyFill="1" applyBorder="1" applyAlignment="1">
      <alignment horizontal="left"/>
    </xf>
    <xf numFmtId="0" fontId="12" fillId="2" borderId="1" xfId="0" quotePrefix="1" applyFont="1" applyFill="1" applyBorder="1" applyAlignment="1">
      <alignment horizontal="left"/>
    </xf>
    <xf numFmtId="0" fontId="14" fillId="0" borderId="0" xfId="8" applyFont="1"/>
    <xf numFmtId="169" fontId="12" fillId="0" borderId="0" xfId="8" applyNumberFormat="1" applyFont="1"/>
    <xf numFmtId="169" fontId="12" fillId="0" borderId="0" xfId="8" quotePrefix="1" applyNumberFormat="1" applyFont="1"/>
    <xf numFmtId="169" fontId="1" fillId="0" borderId="0" xfId="8" applyNumberFormat="1" applyFont="1"/>
    <xf numFmtId="0" fontId="13" fillId="0" borderId="1" xfId="8" applyBorder="1"/>
    <xf numFmtId="0" fontId="14" fillId="0" borderId="1" xfId="8" applyFont="1" applyBorder="1"/>
    <xf numFmtId="169" fontId="12" fillId="0" borderId="1" xfId="8" applyNumberFormat="1" applyFont="1" applyBorder="1"/>
    <xf numFmtId="0" fontId="12" fillId="0" borderId="1" xfId="8" applyFont="1" applyBorder="1"/>
    <xf numFmtId="0" fontId="1" fillId="0" borderId="0" xfId="8" applyFont="1" applyAlignment="1">
      <alignment horizontal="centerContinuous"/>
    </xf>
    <xf numFmtId="14" fontId="12" fillId="2" borderId="0" xfId="8" applyNumberFormat="1" applyFont="1" applyFill="1" applyAlignment="1">
      <alignment horizontal="centerContinuous"/>
    </xf>
    <xf numFmtId="0" fontId="12" fillId="2" borderId="0" xfId="8" applyFont="1" applyFill="1" applyAlignment="1">
      <alignment horizontal="centerContinuous"/>
    </xf>
    <xf numFmtId="0" fontId="1" fillId="0" borderId="1" xfId="8" applyFont="1" applyBorder="1" applyAlignment="1">
      <alignment horizontal="center"/>
    </xf>
    <xf numFmtId="0" fontId="1" fillId="0" borderId="0" xfId="8" quotePrefix="1" applyFont="1"/>
    <xf numFmtId="170" fontId="12" fillId="0" borderId="0" xfId="8" applyNumberFormat="1" applyFont="1"/>
    <xf numFmtId="171" fontId="12" fillId="0" borderId="0" xfId="8" applyNumberFormat="1" applyFont="1"/>
    <xf numFmtId="171" fontId="1" fillId="0" borderId="0" xfId="8" applyNumberFormat="1" applyFont="1"/>
    <xf numFmtId="170" fontId="1" fillId="0" borderId="0" xfId="8" applyNumberFormat="1" applyFont="1"/>
    <xf numFmtId="172" fontId="12" fillId="0" borderId="0" xfId="3" applyNumberFormat="1" applyFont="1"/>
    <xf numFmtId="0" fontId="1" fillId="0" borderId="12" xfId="8" applyFont="1" applyBorder="1" applyAlignment="1">
      <alignment horizontal="centerContinuous"/>
    </xf>
    <xf numFmtId="0" fontId="12" fillId="0" borderId="12" xfId="8" applyFont="1" applyBorder="1" applyAlignment="1">
      <alignment horizontal="centerContinuous"/>
    </xf>
    <xf numFmtId="0" fontId="1" fillId="0" borderId="0" xfId="5" applyAlignment="1">
      <alignment horizontal="left"/>
    </xf>
    <xf numFmtId="37" fontId="1" fillId="0" borderId="0" xfId="5" applyNumberFormat="1"/>
    <xf numFmtId="37" fontId="12" fillId="0" borderId="0" xfId="5" applyNumberFormat="1" applyFont="1"/>
    <xf numFmtId="0" fontId="1" fillId="0" borderId="14" xfId="5" applyBorder="1" applyAlignment="1">
      <alignment horizontal="right"/>
    </xf>
    <xf numFmtId="0" fontId="1" fillId="0" borderId="14" xfId="5" applyBorder="1"/>
    <xf numFmtId="0" fontId="1" fillId="0" borderId="14" xfId="5" applyBorder="1" applyAlignment="1">
      <alignment horizontal="left"/>
    </xf>
    <xf numFmtId="37" fontId="1" fillId="0" borderId="0" xfId="5" applyNumberFormat="1" applyAlignment="1">
      <alignment horizontal="right"/>
    </xf>
    <xf numFmtId="173" fontId="1" fillId="0" borderId="0" xfId="5" applyNumberFormat="1" applyAlignment="1">
      <alignment horizontal="left"/>
    </xf>
    <xf numFmtId="0" fontId="12" fillId="0" borderId="0" xfId="5" applyFont="1"/>
    <xf numFmtId="0" fontId="1" fillId="0" borderId="15" xfId="5" applyBorder="1"/>
    <xf numFmtId="0" fontId="12" fillId="0" borderId="14" xfId="5" applyFont="1" applyBorder="1"/>
    <xf numFmtId="0" fontId="1" fillId="0" borderId="14" xfId="5" applyBorder="1" applyAlignment="1">
      <alignment horizontal="center"/>
    </xf>
    <xf numFmtId="0" fontId="12" fillId="0" borderId="0" xfId="5" applyFont="1" applyAlignment="1">
      <alignment horizontal="center"/>
    </xf>
    <xf numFmtId="0" fontId="1" fillId="0" borderId="0" xfId="5" quotePrefix="1"/>
    <xf numFmtId="0" fontId="12" fillId="2" borderId="1" xfId="5" quotePrefix="1" applyFont="1" applyFill="1" applyBorder="1" applyAlignment="1">
      <alignment horizontal="left"/>
    </xf>
    <xf numFmtId="0" fontId="1" fillId="0" borderId="1" xfId="5" applyBorder="1" applyAlignment="1">
      <alignment wrapText="1"/>
    </xf>
    <xf numFmtId="3" fontId="1" fillId="0" borderId="1" xfId="5" applyNumberFormat="1" applyBorder="1" applyAlignment="1">
      <alignment horizontal="right" wrapText="1"/>
    </xf>
    <xf numFmtId="0" fontId="1" fillId="0" borderId="1" xfId="5" applyBorder="1" applyAlignment="1">
      <alignment horizontal="right" wrapText="1"/>
    </xf>
    <xf numFmtId="0" fontId="1" fillId="0" borderId="1" xfId="5" applyBorder="1" applyAlignment="1">
      <alignment horizontal="center" wrapText="1"/>
    </xf>
    <xf numFmtId="37" fontId="1" fillId="0" borderId="1" xfId="5" applyNumberFormat="1" applyBorder="1"/>
    <xf numFmtId="37" fontId="12" fillId="0" borderId="1" xfId="5" applyNumberFormat="1" applyFont="1" applyBorder="1"/>
    <xf numFmtId="1" fontId="1" fillId="0" borderId="0" xfId="10" applyNumberFormat="1" applyFont="1" applyBorder="1"/>
    <xf numFmtId="1" fontId="1" fillId="0" borderId="1" xfId="10" applyNumberFormat="1" applyFont="1" applyBorder="1"/>
    <xf numFmtId="164" fontId="1" fillId="0" borderId="0" xfId="5" applyNumberFormat="1" applyAlignment="1">
      <alignment horizontal="center" wrapText="1"/>
    </xf>
    <xf numFmtId="164" fontId="1" fillId="0" borderId="0" xfId="5" applyNumberFormat="1" applyAlignment="1">
      <alignment horizontal="center"/>
    </xf>
    <xf numFmtId="0" fontId="4" fillId="0" borderId="1" xfId="5" applyFont="1" applyBorder="1" applyAlignment="1">
      <alignment horizontal="left"/>
    </xf>
    <xf numFmtId="3" fontId="1" fillId="0" borderId="7" xfId="0" applyNumberFormat="1" applyFont="1" applyBorder="1" applyAlignment="1">
      <alignment horizontal="center" vertical="top" wrapText="1"/>
    </xf>
    <xf numFmtId="0" fontId="1" fillId="0" borderId="7" xfId="0" applyFont="1" applyBorder="1" applyAlignment="1">
      <alignment horizontal="center" vertical="top" wrapText="1"/>
    </xf>
    <xf numFmtId="0" fontId="7" fillId="0" borderId="6" xfId="0" applyFont="1" applyBorder="1" applyAlignment="1">
      <alignment horizontal="center"/>
    </xf>
    <xf numFmtId="3" fontId="7" fillId="0" borderId="6" xfId="0" applyNumberFormat="1" applyFont="1" applyBorder="1" applyAlignment="1">
      <alignment horizontal="center"/>
    </xf>
    <xf numFmtId="0" fontId="7" fillId="0" borderId="2" xfId="0" applyFont="1" applyBorder="1" applyAlignment="1">
      <alignment horizontal="center"/>
    </xf>
    <xf numFmtId="3" fontId="1" fillId="0" borderId="0" xfId="4" applyNumberFormat="1" applyFont="1" applyFill="1" applyAlignment="1" applyProtection="1">
      <alignment horizontal="right"/>
    </xf>
    <xf numFmtId="3" fontId="1" fillId="0" borderId="2" xfId="4" applyNumberFormat="1" applyFont="1" applyFill="1" applyBorder="1" applyAlignment="1" applyProtection="1">
      <alignment horizontal="right"/>
    </xf>
    <xf numFmtId="0" fontId="1" fillId="0" borderId="2" xfId="0" applyFont="1" applyBorder="1"/>
    <xf numFmtId="37" fontId="1" fillId="0" borderId="0" xfId="1" applyNumberFormat="1" applyFont="1"/>
    <xf numFmtId="3" fontId="8" fillId="0" borderId="2" xfId="10" applyNumberFormat="1" applyFont="1" applyBorder="1" applyAlignment="1">
      <alignment horizontal="right"/>
    </xf>
    <xf numFmtId="0" fontId="4" fillId="0" borderId="0" xfId="0" applyFont="1"/>
    <xf numFmtId="0" fontId="1" fillId="0" borderId="0" xfId="0" applyFont="1" applyAlignment="1">
      <alignment vertical="center"/>
    </xf>
    <xf numFmtId="0" fontId="4" fillId="0" borderId="0" xfId="0" applyFont="1" applyAlignment="1">
      <alignment vertical="center"/>
    </xf>
    <xf numFmtId="0" fontId="17" fillId="0" borderId="0" xfId="0" applyFont="1" applyAlignment="1">
      <alignment vertical="center"/>
    </xf>
    <xf numFmtId="0" fontId="17" fillId="0" borderId="0" xfId="0" applyFont="1"/>
    <xf numFmtId="0" fontId="17" fillId="0" borderId="7" xfId="0" applyFont="1" applyBorder="1"/>
    <xf numFmtId="17" fontId="1" fillId="0" borderId="12" xfId="0" quotePrefix="1" applyNumberFormat="1" applyFont="1" applyBorder="1" applyAlignment="1">
      <alignment horizontal="center" vertical="center" wrapText="1"/>
    </xf>
    <xf numFmtId="17" fontId="1" fillId="0" borderId="9" xfId="0" quotePrefix="1" applyNumberFormat="1" applyFont="1" applyBorder="1" applyAlignment="1">
      <alignment horizontal="center" vertical="center" wrapText="1"/>
    </xf>
    <xf numFmtId="0" fontId="17" fillId="0" borderId="8" xfId="0" applyFont="1" applyBorder="1" applyAlignment="1">
      <alignment horizontal="right"/>
    </xf>
    <xf numFmtId="0" fontId="1" fillId="0" borderId="8" xfId="0" applyFont="1" applyBorder="1" applyAlignment="1">
      <alignment horizontal="center" vertical="top" wrapText="1"/>
    </xf>
    <xf numFmtId="0" fontId="1" fillId="0" borderId="5" xfId="0" applyFont="1" applyBorder="1" applyAlignment="1">
      <alignment horizontal="center" vertical="top" wrapText="1"/>
    </xf>
    <xf numFmtId="167" fontId="1" fillId="0" borderId="1" xfId="0" applyNumberFormat="1" applyFont="1" applyBorder="1" applyAlignment="1">
      <alignment horizontal="right" vertical="center"/>
    </xf>
    <xf numFmtId="0" fontId="1" fillId="0" borderId="2" xfId="0" applyFont="1" applyBorder="1" applyAlignment="1">
      <alignment vertical="top"/>
    </xf>
    <xf numFmtId="3" fontId="1" fillId="0" borderId="2" xfId="0" applyNumberFormat="1" applyFont="1" applyBorder="1"/>
    <xf numFmtId="166" fontId="1" fillId="0" borderId="6" xfId="0" applyNumberFormat="1" applyFont="1" applyBorder="1" applyAlignment="1">
      <alignment wrapText="1"/>
    </xf>
    <xf numFmtId="166" fontId="1" fillId="0" borderId="0" xfId="0" applyNumberFormat="1" applyFont="1"/>
    <xf numFmtId="166" fontId="1" fillId="0" borderId="2" xfId="0" applyNumberFormat="1" applyFont="1" applyBorder="1" applyAlignment="1">
      <alignment wrapText="1"/>
    </xf>
    <xf numFmtId="166" fontId="1" fillId="0" borderId="2" xfId="0" applyNumberFormat="1" applyFont="1" applyBorder="1"/>
    <xf numFmtId="166" fontId="17" fillId="0" borderId="3" xfId="0" applyNumberFormat="1" applyFont="1" applyBorder="1"/>
    <xf numFmtId="0" fontId="1" fillId="0" borderId="2" xfId="0" applyFont="1" applyBorder="1" applyAlignment="1">
      <alignment wrapText="1"/>
    </xf>
    <xf numFmtId="3" fontId="1" fillId="0" borderId="2" xfId="0" applyNumberFormat="1" applyFont="1" applyBorder="1" applyAlignment="1">
      <alignment wrapText="1"/>
    </xf>
    <xf numFmtId="3" fontId="1" fillId="0" borderId="6" xfId="0" applyNumberFormat="1" applyFont="1" applyBorder="1" applyAlignment="1">
      <alignment wrapText="1"/>
    </xf>
    <xf numFmtId="166" fontId="1" fillId="0" borderId="6" xfId="0" applyNumberFormat="1" applyFont="1" applyBorder="1"/>
    <xf numFmtId="0" fontId="1" fillId="0" borderId="2" xfId="0" applyFont="1" applyBorder="1" applyAlignment="1">
      <alignment horizontal="right" vertical="top"/>
    </xf>
    <xf numFmtId="0" fontId="1" fillId="0" borderId="6" xfId="0" applyFont="1" applyBorder="1" applyAlignment="1">
      <alignment horizontal="right" vertical="top"/>
    </xf>
    <xf numFmtId="3" fontId="1" fillId="0" borderId="6" xfId="0" applyNumberFormat="1" applyFont="1" applyBorder="1" applyAlignment="1">
      <alignment vertical="top"/>
    </xf>
    <xf numFmtId="3" fontId="1" fillId="0" borderId="0" xfId="0" applyNumberFormat="1" applyFont="1" applyAlignment="1">
      <alignment vertical="top"/>
    </xf>
    <xf numFmtId="3" fontId="1" fillId="0" borderId="0" xfId="0" applyNumberFormat="1" applyFont="1" applyAlignment="1">
      <alignment horizontal="right" vertical="top"/>
    </xf>
    <xf numFmtId="3" fontId="1" fillId="0" borderId="2" xfId="4" applyNumberFormat="1" applyFont="1" applyFill="1" applyBorder="1" applyAlignment="1" applyProtection="1">
      <alignment horizontal="right" vertical="top"/>
    </xf>
    <xf numFmtId="3" fontId="1" fillId="0" borderId="2" xfId="0" applyNumberFormat="1" applyFont="1" applyBorder="1" applyAlignment="1">
      <alignment vertical="top"/>
    </xf>
    <xf numFmtId="166" fontId="17" fillId="0" borderId="3" xfId="0" applyNumberFormat="1" applyFont="1" applyBorder="1" applyAlignment="1">
      <alignment vertical="top"/>
    </xf>
    <xf numFmtId="0" fontId="1" fillId="0" borderId="5" xfId="0" applyFont="1" applyBorder="1" applyAlignment="1">
      <alignment horizontal="left" vertical="top"/>
    </xf>
    <xf numFmtId="3" fontId="1" fillId="0" borderId="5" xfId="0" applyNumberFormat="1" applyFont="1" applyBorder="1" applyAlignment="1">
      <alignment horizontal="right" vertical="top"/>
    </xf>
    <xf numFmtId="3" fontId="1" fillId="0" borderId="13" xfId="0" applyNumberFormat="1" applyFont="1" applyBorder="1" applyAlignment="1">
      <alignment horizontal="right" vertical="top"/>
    </xf>
    <xf numFmtId="3" fontId="1" fillId="0" borderId="1" xfId="0" applyNumberFormat="1" applyFont="1" applyBorder="1" applyAlignment="1">
      <alignment horizontal="right" vertical="top"/>
    </xf>
    <xf numFmtId="3" fontId="1" fillId="0" borderId="1" xfId="0" applyNumberFormat="1" applyFont="1" applyBorder="1" applyAlignment="1">
      <alignment vertical="top"/>
    </xf>
    <xf numFmtId="166" fontId="1" fillId="0" borderId="5" xfId="0" applyNumberFormat="1" applyFont="1" applyBorder="1" applyAlignment="1">
      <alignment vertical="top"/>
    </xf>
    <xf numFmtId="3" fontId="1" fillId="0" borderId="5" xfId="0" applyNumberFormat="1" applyFont="1" applyBorder="1" applyAlignment="1">
      <alignment vertical="top"/>
    </xf>
    <xf numFmtId="0" fontId="1" fillId="0" borderId="0" xfId="0" applyFont="1" applyAlignment="1">
      <alignment horizontal="left" vertical="top" wrapText="1"/>
    </xf>
    <xf numFmtId="0" fontId="1" fillId="0" borderId="0" xfId="0" applyFont="1" applyAlignment="1">
      <alignment vertical="top"/>
    </xf>
    <xf numFmtId="37" fontId="1" fillId="0" borderId="0" xfId="0" applyNumberFormat="1" applyFont="1" applyAlignment="1">
      <alignment vertical="top"/>
    </xf>
    <xf numFmtId="0" fontId="1" fillId="0" borderId="0" xfId="0" applyFont="1" applyAlignment="1">
      <alignment vertical="top" wrapText="1"/>
    </xf>
    <xf numFmtId="0" fontId="17" fillId="0" borderId="0" xfId="0" applyFont="1" applyAlignment="1">
      <alignment vertical="top"/>
    </xf>
    <xf numFmtId="17" fontId="1" fillId="0" borderId="11" xfId="0" quotePrefix="1" applyNumberFormat="1" applyFont="1" applyBorder="1" applyAlignment="1">
      <alignment horizontal="center" vertical="center" wrapText="1"/>
    </xf>
    <xf numFmtId="17" fontId="1" fillId="0" borderId="8" xfId="0" quotePrefix="1" applyNumberFormat="1" applyFont="1" applyBorder="1" applyAlignment="1">
      <alignment horizontal="center" vertical="center" wrapText="1"/>
    </xf>
    <xf numFmtId="167" fontId="1" fillId="0" borderId="13" xfId="0" applyNumberFormat="1" applyFont="1" applyBorder="1" applyAlignment="1">
      <alignment horizontal="right" vertical="center"/>
    </xf>
    <xf numFmtId="167" fontId="1" fillId="0" borderId="4" xfId="0" applyNumberFormat="1" applyFont="1" applyBorder="1" applyAlignment="1">
      <alignment horizontal="right" vertical="center"/>
    </xf>
    <xf numFmtId="167" fontId="1" fillId="0" borderId="9" xfId="0" applyNumberFormat="1" applyFont="1" applyBorder="1" applyAlignment="1">
      <alignment horizontal="center" vertical="center" wrapText="1"/>
    </xf>
    <xf numFmtId="167" fontId="1" fillId="0" borderId="4" xfId="0" applyNumberFormat="1" applyFont="1" applyBorder="1" applyAlignment="1">
      <alignment horizontal="center" vertical="center" wrapText="1"/>
    </xf>
    <xf numFmtId="167" fontId="1" fillId="0" borderId="5" xfId="0" applyNumberFormat="1" applyFont="1" applyBorder="1" applyAlignment="1">
      <alignment horizontal="center" vertical="center" wrapText="1"/>
    </xf>
    <xf numFmtId="0" fontId="7" fillId="0" borderId="8" xfId="0" applyFont="1" applyBorder="1" applyAlignment="1">
      <alignment horizontal="center" wrapText="1"/>
    </xf>
    <xf numFmtId="0" fontId="7" fillId="0" borderId="7" xfId="0" applyFont="1" applyBorder="1" applyAlignment="1">
      <alignment horizontal="center"/>
    </xf>
    <xf numFmtId="0" fontId="1" fillId="0" borderId="6" xfId="0" applyFont="1" applyBorder="1"/>
    <xf numFmtId="3" fontId="17" fillId="0" borderId="6" xfId="9" applyNumberFormat="1" applyFont="1" applyBorder="1" applyAlignment="1">
      <alignment horizontal="right"/>
    </xf>
    <xf numFmtId="0" fontId="1" fillId="0" borderId="2" xfId="0" applyFont="1" applyBorder="1" applyAlignment="1">
      <alignment horizontal="right"/>
    </xf>
    <xf numFmtId="3" fontId="1" fillId="0" borderId="6" xfId="0" applyNumberFormat="1" applyFont="1" applyBorder="1"/>
    <xf numFmtId="3" fontId="1" fillId="0" borderId="0" xfId="0" applyNumberFormat="1" applyFont="1" applyAlignment="1">
      <alignment horizontal="right"/>
    </xf>
    <xf numFmtId="3" fontId="1" fillId="0" borderId="5" xfId="0" applyNumberFormat="1" applyFont="1" applyBorder="1" applyAlignment="1">
      <alignment horizontal="right"/>
    </xf>
    <xf numFmtId="166" fontId="1" fillId="0" borderId="13" xfId="0" applyNumberFormat="1" applyFont="1" applyBorder="1"/>
    <xf numFmtId="166" fontId="1" fillId="0" borderId="1" xfId="0" applyNumberFormat="1" applyFont="1" applyBorder="1"/>
    <xf numFmtId="166" fontId="1" fillId="0" borderId="5" xfId="0" applyNumberFormat="1" applyFont="1" applyBorder="1"/>
    <xf numFmtId="3" fontId="17" fillId="0" borderId="2" xfId="7" applyNumberFormat="1" applyBorder="1"/>
    <xf numFmtId="3" fontId="17" fillId="0" borderId="6" xfId="7" applyNumberFormat="1" applyBorder="1"/>
    <xf numFmtId="166" fontId="17" fillId="0" borderId="2" xfId="7" applyNumberFormat="1" applyBorder="1"/>
    <xf numFmtId="3" fontId="1" fillId="0" borderId="0" xfId="4" applyNumberFormat="1" applyFont="1" applyFill="1" applyBorder="1" applyAlignment="1" applyProtection="1">
      <alignment horizontal="right" vertical="top"/>
    </xf>
    <xf numFmtId="3" fontId="1" fillId="0" borderId="2" xfId="5" applyNumberFormat="1" applyBorder="1" applyAlignment="1">
      <alignment horizontal="right" vertical="center"/>
    </xf>
    <xf numFmtId="0" fontId="4" fillId="0" borderId="0" xfId="5" applyFont="1"/>
    <xf numFmtId="0" fontId="12" fillId="0" borderId="14" xfId="8" applyFont="1" applyBorder="1" applyAlignment="1">
      <alignment horizontal="center"/>
    </xf>
    <xf numFmtId="14" fontId="12" fillId="0" borderId="14" xfId="8" applyNumberFormat="1" applyFont="1" applyBorder="1" applyAlignment="1">
      <alignment horizontal="center"/>
    </xf>
    <xf numFmtId="0" fontId="12" fillId="0" borderId="14" xfId="8" quotePrefix="1" applyFont="1" applyBorder="1" applyAlignment="1">
      <alignment horizontal="center"/>
    </xf>
    <xf numFmtId="0" fontId="12" fillId="0" borderId="0" xfId="8" applyFont="1" applyAlignment="1">
      <alignment horizontal="center"/>
    </xf>
    <xf numFmtId="0" fontId="12" fillId="0" borderId="0" xfId="8" quotePrefix="1" applyFont="1" applyAlignment="1">
      <alignment horizontal="center"/>
    </xf>
    <xf numFmtId="0" fontId="12" fillId="0" borderId="10" xfId="8" applyFont="1" applyBorder="1"/>
    <xf numFmtId="0" fontId="12" fillId="0" borderId="10" xfId="8" applyFont="1" applyBorder="1" applyAlignment="1">
      <alignment horizontal="centerContinuous"/>
    </xf>
    <xf numFmtId="0" fontId="8" fillId="0" borderId="10" xfId="8" applyFont="1" applyBorder="1"/>
    <xf numFmtId="0" fontId="1" fillId="0" borderId="10" xfId="8" applyFont="1" applyBorder="1" applyAlignment="1">
      <alignment horizontal="centerContinuous"/>
    </xf>
    <xf numFmtId="0" fontId="11" fillId="0" borderId="0" xfId="4" applyAlignment="1" applyProtection="1"/>
    <xf numFmtId="0" fontId="11" fillId="0" borderId="0" xfId="4" applyFill="1" applyAlignment="1" applyProtection="1"/>
    <xf numFmtId="3" fontId="1" fillId="0" borderId="0" xfId="5" quotePrefix="1" applyNumberFormat="1"/>
    <xf numFmtId="3" fontId="1" fillId="0" borderId="0" xfId="5" quotePrefix="1" applyNumberFormat="1" applyAlignment="1">
      <alignment horizontal="left"/>
    </xf>
    <xf numFmtId="0" fontId="17" fillId="0" borderId="1" xfId="0" applyFont="1" applyBorder="1"/>
    <xf numFmtId="0" fontId="2" fillId="0" borderId="1" xfId="5" applyFont="1" applyBorder="1"/>
    <xf numFmtId="17" fontId="17" fillId="0" borderId="10" xfId="0" applyNumberFormat="1" applyFont="1" applyBorder="1" applyAlignment="1">
      <alignment horizontal="center" vertical="top" wrapText="1"/>
    </xf>
    <xf numFmtId="17" fontId="17" fillId="0" borderId="10" xfId="0" quotePrefix="1" applyNumberFormat="1" applyFont="1" applyBorder="1" applyAlignment="1">
      <alignment horizontal="center" vertical="top" wrapText="1"/>
    </xf>
    <xf numFmtId="17" fontId="17" fillId="0" borderId="10" xfId="0" applyNumberFormat="1" applyFont="1" applyBorder="1" applyAlignment="1">
      <alignment horizontal="center" vertical="top"/>
    </xf>
    <xf numFmtId="0" fontId="17" fillId="0" borderId="5" xfId="0" applyFont="1" applyBorder="1" applyAlignment="1">
      <alignment horizontal="right"/>
    </xf>
    <xf numFmtId="3" fontId="17" fillId="0" borderId="5" xfId="0" applyNumberFormat="1" applyFont="1" applyBorder="1"/>
    <xf numFmtId="167" fontId="1" fillId="0" borderId="13" xfId="0" applyNumberFormat="1" applyFont="1" applyBorder="1" applyAlignment="1">
      <alignment horizontal="center"/>
    </xf>
    <xf numFmtId="167" fontId="1" fillId="0" borderId="1" xfId="0" applyNumberFormat="1" applyFont="1" applyBorder="1" applyAlignment="1">
      <alignment horizontal="center"/>
    </xf>
    <xf numFmtId="0" fontId="1" fillId="0" borderId="5" xfId="0" applyFont="1" applyBorder="1" applyAlignment="1">
      <alignment horizontal="center"/>
    </xf>
    <xf numFmtId="0" fontId="17" fillId="0" borderId="5" xfId="0" applyFont="1" applyBorder="1"/>
    <xf numFmtId="0" fontId="19" fillId="0" borderId="2" xfId="0" applyFont="1" applyBorder="1" applyAlignment="1">
      <alignment horizontal="center"/>
    </xf>
    <xf numFmtId="0" fontId="17" fillId="0" borderId="2" xfId="0" applyFont="1" applyBorder="1"/>
    <xf numFmtId="37" fontId="17" fillId="0" borderId="0" xfId="1" applyNumberFormat="1" applyFont="1"/>
    <xf numFmtId="3" fontId="17" fillId="0" borderId="6" xfId="0" applyNumberFormat="1" applyFont="1" applyBorder="1"/>
    <xf numFmtId="3" fontId="17" fillId="0" borderId="0" xfId="0" applyNumberFormat="1" applyFont="1"/>
    <xf numFmtId="3" fontId="17" fillId="0" borderId="0" xfId="0" applyNumberFormat="1" applyFont="1" applyAlignment="1">
      <alignment horizontal="right"/>
    </xf>
    <xf numFmtId="3" fontId="17" fillId="0" borderId="2" xfId="0" applyNumberFormat="1" applyFont="1" applyBorder="1"/>
    <xf numFmtId="3" fontId="17" fillId="0" borderId="2" xfId="1" applyNumberFormat="1" applyFont="1" applyBorder="1"/>
    <xf numFmtId="3" fontId="17" fillId="0" borderId="2" xfId="1" applyNumberFormat="1" applyFont="1" applyBorder="1" applyAlignment="1">
      <alignment horizontal="right"/>
    </xf>
    <xf numFmtId="0" fontId="17" fillId="0" borderId="6" xfId="0" applyFont="1" applyBorder="1"/>
    <xf numFmtId="37" fontId="17" fillId="0" borderId="6" xfId="1" applyNumberFormat="1" applyFont="1" applyBorder="1"/>
    <xf numFmtId="0" fontId="17" fillId="0" borderId="5" xfId="0" applyFont="1" applyBorder="1" applyAlignment="1">
      <alignment horizontal="left" indent="1"/>
    </xf>
    <xf numFmtId="37" fontId="17" fillId="0" borderId="13" xfId="0" applyNumberFormat="1" applyFont="1" applyBorder="1"/>
    <xf numFmtId="3" fontId="17" fillId="0" borderId="1" xfId="0" applyNumberFormat="1" applyFont="1" applyBorder="1"/>
    <xf numFmtId="3" fontId="17" fillId="0" borderId="5" xfId="1" applyNumberFormat="1" applyFont="1" applyBorder="1"/>
    <xf numFmtId="37" fontId="17" fillId="0" borderId="0" xfId="0" applyNumberFormat="1" applyFont="1"/>
    <xf numFmtId="0" fontId="1" fillId="0" borderId="1" xfId="11" applyFont="1" applyBorder="1"/>
    <xf numFmtId="0" fontId="1" fillId="0" borderId="0" xfId="11" applyFont="1"/>
    <xf numFmtId="0" fontId="17" fillId="0" borderId="0" xfId="11" applyFont="1"/>
    <xf numFmtId="0" fontId="20" fillId="0" borderId="0" xfId="11" applyFont="1"/>
    <xf numFmtId="0" fontId="17" fillId="0" borderId="1" xfId="11" applyFont="1" applyBorder="1"/>
    <xf numFmtId="172" fontId="17" fillId="0" borderId="0" xfId="12" applyNumberFormat="1" applyFont="1" applyFill="1"/>
    <xf numFmtId="172" fontId="17" fillId="0" borderId="0" xfId="12" applyNumberFormat="1" applyFont="1" applyFill="1" applyBorder="1"/>
    <xf numFmtId="166" fontId="17" fillId="0" borderId="0" xfId="12" applyNumberFormat="1" applyFont="1" applyFill="1" applyBorder="1"/>
    <xf numFmtId="3" fontId="17" fillId="0" borderId="0" xfId="13" applyNumberFormat="1" applyFont="1" applyAlignment="1">
      <alignment horizontal="right"/>
    </xf>
    <xf numFmtId="166" fontId="17" fillId="0" borderId="0" xfId="13" applyNumberFormat="1" applyFont="1" applyAlignment="1">
      <alignment horizontal="right"/>
    </xf>
    <xf numFmtId="172" fontId="17" fillId="0" borderId="1" xfId="12" applyNumberFormat="1" applyFont="1" applyFill="1" applyBorder="1"/>
    <xf numFmtId="166" fontId="17" fillId="0" borderId="1" xfId="12" applyNumberFormat="1" applyFont="1" applyFill="1" applyBorder="1"/>
    <xf numFmtId="3" fontId="17" fillId="0" borderId="1" xfId="11" applyNumberFormat="1" applyFont="1" applyBorder="1" applyAlignment="1">
      <alignment horizontal="right"/>
    </xf>
    <xf numFmtId="166" fontId="17" fillId="0" borderId="1" xfId="11" applyNumberFormat="1" applyFont="1" applyBorder="1" applyAlignment="1">
      <alignment horizontal="right"/>
    </xf>
    <xf numFmtId="172" fontId="1" fillId="0" borderId="0" xfId="12" applyNumberFormat="1" applyFont="1" applyFill="1"/>
    <xf numFmtId="166" fontId="1" fillId="0" borderId="1" xfId="12" applyNumberFormat="1" applyFont="1" applyFill="1" applyBorder="1"/>
    <xf numFmtId="3" fontId="1" fillId="0" borderId="0" xfId="12" applyNumberFormat="1" applyFont="1" applyFill="1"/>
    <xf numFmtId="3" fontId="1" fillId="0" borderId="1" xfId="12" applyNumberFormat="1" applyFont="1" applyFill="1" applyBorder="1"/>
    <xf numFmtId="172" fontId="1" fillId="0" borderId="1" xfId="12" applyNumberFormat="1" applyFont="1" applyFill="1" applyBorder="1"/>
    <xf numFmtId="0" fontId="17" fillId="0" borderId="0" xfId="11" applyFont="1" applyAlignment="1">
      <alignment vertical="center"/>
    </xf>
    <xf numFmtId="0" fontId="1" fillId="0" borderId="0" xfId="11" applyFont="1" applyAlignment="1">
      <alignment vertical="top"/>
    </xf>
    <xf numFmtId="3" fontId="1" fillId="0" borderId="0" xfId="11" applyNumberFormat="1" applyFont="1" applyAlignment="1">
      <alignment vertical="top"/>
    </xf>
    <xf numFmtId="0" fontId="17" fillId="0" borderId="0" xfId="11" quotePrefix="1" applyFont="1" applyAlignment="1">
      <alignment vertical="center"/>
    </xf>
    <xf numFmtId="0" fontId="17" fillId="0" borderId="0" xfId="11" applyFont="1" applyAlignment="1">
      <alignment vertical="top"/>
    </xf>
    <xf numFmtId="3" fontId="1" fillId="0" borderId="0" xfId="11" applyNumberFormat="1" applyFont="1"/>
    <xf numFmtId="172" fontId="17" fillId="0" borderId="0" xfId="11" applyNumberFormat="1" applyFont="1"/>
    <xf numFmtId="167" fontId="1" fillId="0" borderId="1" xfId="0" applyNumberFormat="1" applyFont="1" applyBorder="1" applyAlignment="1">
      <alignment horizontal="center" vertical="center"/>
    </xf>
    <xf numFmtId="3" fontId="1" fillId="0" borderId="2" xfId="0" applyNumberFormat="1" applyFont="1" applyBorder="1" applyAlignment="1">
      <alignment horizontal="right" vertical="top"/>
    </xf>
    <xf numFmtId="14" fontId="1" fillId="0" borderId="8" xfId="0" applyNumberFormat="1" applyFont="1" applyBorder="1" applyAlignment="1">
      <alignment horizontal="center" vertical="center" wrapText="1"/>
    </xf>
    <xf numFmtId="0" fontId="17" fillId="0" borderId="7" xfId="0" applyFont="1" applyBorder="1" applyAlignment="1">
      <alignment vertical="center"/>
    </xf>
    <xf numFmtId="0" fontId="17" fillId="0" borderId="8" xfId="0" applyFont="1" applyBorder="1" applyAlignment="1">
      <alignment horizontal="right" vertical="top"/>
    </xf>
    <xf numFmtId="167" fontId="1" fillId="0" borderId="0" xfId="0" applyNumberFormat="1" applyFont="1" applyAlignment="1">
      <alignment horizontal="center" vertical="center"/>
    </xf>
    <xf numFmtId="0" fontId="7" fillId="0" borderId="2" xfId="0" applyFont="1" applyBorder="1" applyAlignment="1">
      <alignment horizontal="center" vertical="center"/>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1" fillId="0" borderId="2" xfId="0" applyFont="1" applyBorder="1" applyAlignment="1">
      <alignment vertical="center"/>
    </xf>
    <xf numFmtId="0" fontId="7" fillId="0" borderId="6" xfId="0" applyFont="1" applyBorder="1" applyAlignment="1">
      <alignment horizontal="center" vertical="center" wrapText="1"/>
    </xf>
    <xf numFmtId="0" fontId="7" fillId="0" borderId="0" xfId="0" applyFont="1" applyAlignment="1">
      <alignment horizontal="center" vertical="center" wrapText="1"/>
    </xf>
    <xf numFmtId="0" fontId="7" fillId="0" borderId="3" xfId="0" applyFont="1" applyBorder="1" applyAlignment="1">
      <alignment horizontal="center" vertical="center"/>
    </xf>
    <xf numFmtId="3" fontId="1" fillId="0" borderId="6" xfId="4" applyNumberFormat="1" applyFont="1" applyFill="1" applyBorder="1" applyAlignment="1" applyProtection="1">
      <alignment horizontal="right"/>
    </xf>
    <xf numFmtId="0" fontId="1" fillId="0" borderId="5" xfId="0" applyFont="1" applyBorder="1" applyAlignment="1">
      <alignment horizontal="left"/>
    </xf>
    <xf numFmtId="3" fontId="1" fillId="0" borderId="5" xfId="0" applyNumberFormat="1" applyFont="1" applyBorder="1"/>
    <xf numFmtId="0" fontId="1" fillId="0" borderId="0" xfId="0" applyFont="1" applyAlignment="1">
      <alignment horizontal="right"/>
    </xf>
    <xf numFmtId="166" fontId="1" fillId="0" borderId="0" xfId="0" applyNumberFormat="1" applyFont="1" applyAlignment="1">
      <alignment horizontal="right"/>
    </xf>
    <xf numFmtId="3" fontId="17" fillId="0" borderId="0" xfId="11" applyNumberFormat="1" applyFont="1"/>
    <xf numFmtId="3" fontId="17" fillId="0" borderId="0" xfId="12" applyNumberFormat="1" applyFont="1" applyFill="1" applyBorder="1"/>
    <xf numFmtId="3" fontId="22" fillId="0" borderId="2" xfId="0" applyNumberFormat="1" applyFont="1" applyBorder="1" applyAlignment="1">
      <alignment vertical="top"/>
    </xf>
    <xf numFmtId="0" fontId="0" fillId="0" borderId="2" xfId="0" applyBorder="1" applyAlignment="1">
      <alignment vertical="top"/>
    </xf>
    <xf numFmtId="0" fontId="22" fillId="0" borderId="2" xfId="0" applyFont="1" applyBorder="1" applyAlignment="1">
      <alignment horizontal="right" vertical="top"/>
    </xf>
    <xf numFmtId="3" fontId="22" fillId="0" borderId="5" xfId="0" applyNumberFormat="1" applyFont="1" applyBorder="1" applyAlignment="1">
      <alignment horizontal="right" vertical="top"/>
    </xf>
    <xf numFmtId="0" fontId="1" fillId="0" borderId="8" xfId="0" applyFont="1" applyBorder="1" applyAlignment="1">
      <alignment horizontal="center" vertical="center"/>
    </xf>
    <xf numFmtId="3" fontId="17" fillId="0" borderId="0" xfId="9" applyNumberFormat="1" applyFont="1" applyAlignment="1">
      <alignment horizontal="right" vertical="top"/>
    </xf>
    <xf numFmtId="3" fontId="17" fillId="0" borderId="0" xfId="5" applyNumberFormat="1" applyFont="1" applyAlignment="1">
      <alignment horizontal="right" vertical="top"/>
    </xf>
    <xf numFmtId="0" fontId="21" fillId="0" borderId="2" xfId="0" applyFont="1" applyBorder="1" applyAlignment="1">
      <alignment horizontal="center" vertical="top"/>
    </xf>
    <xf numFmtId="3" fontId="1" fillId="0" borderId="3" xfId="4" applyNumberFormat="1" applyFont="1" applyFill="1" applyBorder="1" applyAlignment="1" applyProtection="1">
      <alignment horizontal="right" vertical="top"/>
    </xf>
    <xf numFmtId="0" fontId="7" fillId="0" borderId="6" xfId="5" applyFont="1" applyBorder="1" applyAlignment="1">
      <alignment horizontal="center"/>
    </xf>
    <xf numFmtId="0" fontId="1" fillId="0" borderId="6" xfId="5" applyBorder="1"/>
    <xf numFmtId="3" fontId="1" fillId="0" borderId="6" xfId="5" applyNumberFormat="1" applyBorder="1"/>
    <xf numFmtId="3" fontId="1" fillId="0" borderId="13" xfId="5" applyNumberFormat="1" applyBorder="1"/>
    <xf numFmtId="17" fontId="1" fillId="0" borderId="0" xfId="5" applyNumberFormat="1" applyAlignment="1">
      <alignment horizontal="center" vertical="top" wrapText="1"/>
    </xf>
    <xf numFmtId="0" fontId="1" fillId="0" borderId="3" xfId="0" applyFont="1" applyBorder="1" applyAlignment="1">
      <alignment horizontal="center" vertical="top" wrapText="1"/>
    </xf>
    <xf numFmtId="0" fontId="1" fillId="0" borderId="6" xfId="5" applyBorder="1" applyAlignment="1">
      <alignment horizontal="center" vertical="top" wrapText="1"/>
    </xf>
    <xf numFmtId="0" fontId="1" fillId="0" borderId="0" xfId="5" applyAlignment="1">
      <alignment horizontal="center" vertical="top"/>
    </xf>
    <xf numFmtId="2" fontId="1" fillId="0" borderId="0" xfId="5" applyNumberFormat="1" applyAlignment="1">
      <alignment horizontal="center" vertical="top" wrapText="1"/>
    </xf>
    <xf numFmtId="172" fontId="1" fillId="0" borderId="0" xfId="11" applyNumberFormat="1" applyFont="1"/>
    <xf numFmtId="166" fontId="1" fillId="0" borderId="0" xfId="12" applyNumberFormat="1" applyFont="1" applyFill="1" applyBorder="1"/>
    <xf numFmtId="175" fontId="1" fillId="0" borderId="0" xfId="5" applyNumberFormat="1"/>
    <xf numFmtId="172" fontId="1" fillId="0" borderId="0" xfId="12" applyNumberFormat="1" applyFont="1" applyFill="1" applyBorder="1"/>
    <xf numFmtId="168" fontId="1" fillId="0" borderId="0" xfId="5" applyNumberFormat="1"/>
    <xf numFmtId="168" fontId="1" fillId="0" borderId="1" xfId="5" applyNumberFormat="1" applyBorder="1"/>
    <xf numFmtId="3" fontId="17" fillId="0" borderId="0" xfId="11" applyNumberFormat="1" applyFont="1" applyAlignment="1">
      <alignment horizontal="right" vertical="center"/>
    </xf>
    <xf numFmtId="3" fontId="17" fillId="0" borderId="1" xfId="11" applyNumberFormat="1" applyFont="1" applyBorder="1" applyAlignment="1">
      <alignment horizontal="right" vertical="center"/>
    </xf>
    <xf numFmtId="166" fontId="17" fillId="0" borderId="1" xfId="11" applyNumberFormat="1" applyFont="1" applyBorder="1"/>
    <xf numFmtId="3" fontId="17" fillId="0" borderId="1" xfId="11" applyNumberFormat="1" applyFont="1" applyBorder="1"/>
    <xf numFmtId="3" fontId="17" fillId="0" borderId="1" xfId="12" applyNumberFormat="1" applyFont="1" applyFill="1" applyBorder="1"/>
    <xf numFmtId="3" fontId="17" fillId="0" borderId="0" xfId="12" applyNumberFormat="1" applyFont="1" applyFill="1"/>
    <xf numFmtId="3" fontId="17" fillId="0" borderId="0" xfId="4" applyNumberFormat="1" applyFont="1" applyFill="1" applyBorder="1" applyAlignment="1" applyProtection="1">
      <alignment horizontal="right"/>
    </xf>
    <xf numFmtId="3" fontId="17" fillId="0" borderId="1" xfId="4" applyNumberFormat="1" applyFont="1" applyFill="1" applyBorder="1" applyAlignment="1" applyProtection="1">
      <alignment horizontal="right"/>
    </xf>
    <xf numFmtId="3" fontId="17" fillId="0" borderId="12" xfId="11" applyNumberFormat="1" applyFont="1" applyBorder="1"/>
    <xf numFmtId="0" fontId="17" fillId="0" borderId="1" xfId="11" applyFont="1" applyBorder="1" applyAlignment="1">
      <alignment vertical="center"/>
    </xf>
    <xf numFmtId="166" fontId="17" fillId="0" borderId="0" xfId="11" applyNumberFormat="1" applyFont="1" applyAlignment="1">
      <alignment vertical="top"/>
    </xf>
    <xf numFmtId="0" fontId="17" fillId="0" borderId="0" xfId="11" quotePrefix="1" applyFont="1" applyAlignment="1">
      <alignment horizontal="left"/>
    </xf>
    <xf numFmtId="166" fontId="17" fillId="0" borderId="1" xfId="11" applyNumberFormat="1" applyFont="1" applyBorder="1" applyAlignment="1">
      <alignment vertical="top"/>
    </xf>
    <xf numFmtId="169" fontId="17" fillId="0" borderId="0" xfId="11" applyNumberFormat="1" applyFont="1"/>
    <xf numFmtId="166" fontId="17" fillId="0" borderId="0" xfId="11" applyNumberFormat="1" applyFont="1"/>
    <xf numFmtId="174" fontId="17" fillId="0" borderId="0" xfId="11" applyNumberFormat="1" applyFont="1"/>
    <xf numFmtId="0" fontId="17" fillId="0" borderId="0" xfId="11" applyFont="1" applyAlignment="1">
      <alignment horizontal="left" vertical="top" wrapText="1"/>
    </xf>
    <xf numFmtId="37" fontId="17" fillId="0" borderId="0" xfId="11" applyNumberFormat="1" applyFont="1" applyAlignment="1">
      <alignment vertical="top"/>
    </xf>
    <xf numFmtId="3" fontId="17" fillId="0" borderId="0" xfId="11" applyNumberFormat="1" applyFont="1" applyAlignment="1">
      <alignment vertical="top"/>
    </xf>
    <xf numFmtId="0" fontId="17" fillId="0" borderId="0" xfId="11" applyFont="1" applyAlignment="1">
      <alignment vertical="top" wrapText="1"/>
    </xf>
    <xf numFmtId="0" fontId="17" fillId="0" borderId="0" xfId="5" applyFont="1"/>
    <xf numFmtId="166" fontId="17" fillId="0" borderId="2" xfId="5" applyNumberFormat="1" applyFont="1" applyBorder="1"/>
    <xf numFmtId="3" fontId="17" fillId="0" borderId="0" xfId="12" applyNumberFormat="1" applyFont="1" applyFill="1" applyBorder="1" applyAlignment="1">
      <alignment horizontal="right"/>
    </xf>
    <xf numFmtId="3" fontId="17" fillId="0" borderId="1" xfId="12" applyNumberFormat="1" applyFont="1" applyFill="1" applyBorder="1" applyAlignment="1">
      <alignment horizontal="right"/>
    </xf>
    <xf numFmtId="3" fontId="17" fillId="0" borderId="12" xfId="12" applyNumberFormat="1" applyFont="1" applyFill="1" applyBorder="1"/>
    <xf numFmtId="3" fontId="17" fillId="0" borderId="12" xfId="12" applyNumberFormat="1" applyFont="1" applyFill="1" applyBorder="1" applyAlignment="1">
      <alignment horizontal="right"/>
    </xf>
    <xf numFmtId="0" fontId="1" fillId="0" borderId="16" xfId="5" applyBorder="1" applyAlignment="1">
      <alignment vertical="center"/>
    </xf>
    <xf numFmtId="2" fontId="1" fillId="0" borderId="6" xfId="5" applyNumberFormat="1" applyBorder="1" applyAlignment="1">
      <alignment horizontal="center" wrapText="1"/>
    </xf>
    <xf numFmtId="3" fontId="1" fillId="0" borderId="12" xfId="12" applyNumberFormat="1" applyFont="1" applyFill="1" applyBorder="1"/>
    <xf numFmtId="166" fontId="1" fillId="0" borderId="3" xfId="0" applyNumberFormat="1" applyFont="1" applyBorder="1"/>
    <xf numFmtId="0" fontId="1" fillId="0" borderId="0" xfId="0" applyFont="1" applyAlignment="1">
      <alignment horizontal="center" vertical="center" wrapText="1"/>
    </xf>
    <xf numFmtId="165" fontId="5" fillId="0" borderId="0" xfId="5" applyNumberFormat="1" applyFont="1" applyAlignment="1">
      <alignment horizontal="center"/>
    </xf>
    <xf numFmtId="165" fontId="5" fillId="0" borderId="0" xfId="5" quotePrefix="1" applyNumberFormat="1" applyFont="1" applyAlignment="1">
      <alignment horizontal="center"/>
    </xf>
    <xf numFmtId="14" fontId="5" fillId="0" borderId="0" xfId="5" quotePrefix="1" applyNumberFormat="1" applyFont="1" applyAlignment="1">
      <alignment horizontal="center"/>
    </xf>
    <xf numFmtId="17" fontId="5" fillId="0" borderId="0" xfId="5" quotePrefix="1" applyNumberFormat="1" applyFont="1" applyAlignment="1">
      <alignment horizontal="center"/>
    </xf>
    <xf numFmtId="0" fontId="1" fillId="0" borderId="3" xfId="0" applyFont="1" applyBorder="1" applyAlignment="1">
      <alignment horizontal="center" vertical="center" wrapText="1"/>
    </xf>
    <xf numFmtId="3" fontId="1" fillId="0" borderId="0" xfId="4" applyNumberFormat="1" applyFont="1" applyFill="1" applyBorder="1" applyAlignment="1" applyProtection="1">
      <alignment horizontal="right"/>
    </xf>
    <xf numFmtId="3" fontId="1" fillId="0" borderId="1" xfId="4" applyNumberFormat="1" applyFont="1" applyFill="1" applyBorder="1" applyAlignment="1" applyProtection="1">
      <alignment horizontal="right"/>
    </xf>
    <xf numFmtId="3" fontId="1" fillId="0" borderId="12" xfId="11" applyNumberFormat="1" applyFont="1" applyBorder="1"/>
    <xf numFmtId="166" fontId="1" fillId="0" borderId="0" xfId="11" applyNumberFormat="1" applyFont="1"/>
    <xf numFmtId="166" fontId="1" fillId="0" borderId="1" xfId="11" applyNumberFormat="1" applyFont="1" applyBorder="1"/>
    <xf numFmtId="3" fontId="1" fillId="0" borderId="0" xfId="13" applyNumberFormat="1" applyFont="1" applyAlignment="1">
      <alignment horizontal="right"/>
    </xf>
    <xf numFmtId="3" fontId="1" fillId="0" borderId="1" xfId="13" applyNumberFormat="1" applyFont="1" applyBorder="1" applyAlignment="1">
      <alignment horizontal="right"/>
    </xf>
    <xf numFmtId="0" fontId="1" fillId="0" borderId="4" xfId="5" applyBorder="1" applyAlignment="1">
      <alignment horizontal="right"/>
    </xf>
    <xf numFmtId="0" fontId="23" fillId="0" borderId="0" xfId="0" applyFont="1" applyAlignment="1">
      <alignment vertical="center"/>
    </xf>
    <xf numFmtId="0" fontId="1" fillId="0" borderId="3" xfId="5" applyBorder="1" applyAlignment="1">
      <alignment horizontal="right"/>
    </xf>
    <xf numFmtId="3" fontId="1" fillId="0" borderId="6" xfId="9" applyNumberFormat="1" applyFont="1" applyBorder="1" applyAlignment="1">
      <alignment horizontal="right" vertical="top"/>
    </xf>
    <xf numFmtId="3" fontId="1" fillId="0" borderId="3" xfId="9" applyNumberFormat="1" applyFont="1" applyBorder="1" applyAlignment="1">
      <alignment horizontal="right" vertical="top"/>
    </xf>
    <xf numFmtId="3" fontId="1" fillId="0" borderId="2" xfId="5" applyNumberFormat="1" applyBorder="1"/>
    <xf numFmtId="3" fontId="1" fillId="0" borderId="6" xfId="5" applyNumberFormat="1" applyBorder="1" applyAlignment="1">
      <alignment horizontal="right" vertical="top"/>
    </xf>
    <xf numFmtId="3" fontId="1" fillId="0" borderId="3" xfId="5" applyNumberFormat="1" applyBorder="1"/>
    <xf numFmtId="3" fontId="1" fillId="0" borderId="1" xfId="5" applyNumberFormat="1" applyBorder="1" applyAlignment="1">
      <alignment horizontal="right" indent="1"/>
    </xf>
    <xf numFmtId="3" fontId="1" fillId="0" borderId="4" xfId="5" applyNumberFormat="1" applyBorder="1" applyAlignment="1">
      <alignment horizontal="right" indent="1"/>
    </xf>
    <xf numFmtId="0" fontId="1" fillId="0" borderId="0" xfId="11" applyFont="1" applyAlignment="1">
      <alignment horizontal="left" vertical="top" wrapText="1"/>
    </xf>
    <xf numFmtId="37" fontId="1" fillId="0" borderId="0" xfId="11" applyNumberFormat="1" applyFont="1" applyAlignment="1">
      <alignment vertical="top"/>
    </xf>
    <xf numFmtId="0" fontId="12" fillId="0" borderId="0" xfId="8" quotePrefix="1" applyFont="1"/>
    <xf numFmtId="166" fontId="17" fillId="0" borderId="1" xfId="13" applyNumberFormat="1" applyFont="1" applyBorder="1" applyAlignment="1">
      <alignment horizontal="right"/>
    </xf>
    <xf numFmtId="3" fontId="1" fillId="0" borderId="1" xfId="11" applyNumberFormat="1" applyFont="1" applyBorder="1"/>
    <xf numFmtId="0" fontId="1" fillId="0" borderId="6" xfId="0" applyFont="1" applyBorder="1" applyAlignment="1">
      <alignment horizontal="center" wrapText="1"/>
    </xf>
    <xf numFmtId="0" fontId="1" fillId="0" borderId="0" xfId="0" applyFont="1" applyAlignment="1">
      <alignment horizontal="center" wrapText="1"/>
    </xf>
    <xf numFmtId="0" fontId="17" fillId="0" borderId="8" xfId="0" applyFont="1" applyBorder="1" applyAlignment="1">
      <alignment vertical="center"/>
    </xf>
    <xf numFmtId="0" fontId="1" fillId="0" borderId="16"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16" xfId="0" quotePrefix="1" applyFont="1" applyBorder="1" applyAlignment="1">
      <alignment horizontal="center" vertical="center" wrapText="1"/>
    </xf>
    <xf numFmtId="0" fontId="1" fillId="0" borderId="10" xfId="0" quotePrefix="1" applyFont="1" applyBorder="1" applyAlignment="1">
      <alignment horizontal="center" vertical="center" wrapText="1"/>
    </xf>
    <xf numFmtId="0" fontId="1" fillId="0" borderId="17" xfId="0" quotePrefix="1" applyFont="1" applyBorder="1" applyAlignment="1">
      <alignment horizontal="center" vertical="center" wrapText="1"/>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9" xfId="0" applyFont="1" applyBorder="1" applyAlignment="1">
      <alignment horizontal="center" vertical="center" wrapText="1"/>
    </xf>
    <xf numFmtId="0" fontId="1" fillId="0" borderId="7" xfId="0" applyFont="1" applyBorder="1" applyAlignment="1">
      <alignment horizontal="center" vertical="center" wrapText="1"/>
    </xf>
    <xf numFmtId="0" fontId="17" fillId="0" borderId="5" xfId="0" applyFont="1" applyBorder="1" applyAlignment="1">
      <alignment vertical="center"/>
    </xf>
    <xf numFmtId="0" fontId="1" fillId="0" borderId="11" xfId="0" quotePrefix="1" applyFont="1" applyBorder="1" applyAlignment="1">
      <alignment horizontal="center" vertical="center" wrapText="1"/>
    </xf>
    <xf numFmtId="0" fontId="1" fillId="0" borderId="12" xfId="0" quotePrefix="1" applyFont="1" applyBorder="1" applyAlignment="1">
      <alignment horizontal="center" vertical="center" wrapText="1"/>
    </xf>
    <xf numFmtId="0" fontId="1" fillId="0" borderId="16" xfId="0" applyFont="1" applyBorder="1" applyAlignment="1">
      <alignment horizontal="center" wrapText="1"/>
    </xf>
    <xf numFmtId="0" fontId="1" fillId="0" borderId="10" xfId="0" applyFont="1" applyBorder="1" applyAlignment="1">
      <alignment horizontal="center" wrapText="1"/>
    </xf>
    <xf numFmtId="0" fontId="1" fillId="0" borderId="9" xfId="0" quotePrefix="1" applyFont="1" applyBorder="1" applyAlignment="1">
      <alignment horizontal="center" vertical="center" wrapText="1"/>
    </xf>
    <xf numFmtId="0" fontId="0" fillId="0" borderId="5" xfId="0" applyBorder="1" applyAlignment="1">
      <alignment vertical="center"/>
    </xf>
    <xf numFmtId="0" fontId="1" fillId="0" borderId="17" xfId="0" applyFont="1" applyBorder="1" applyAlignment="1">
      <alignment horizontal="center" wrapText="1"/>
    </xf>
    <xf numFmtId="0" fontId="1" fillId="0" borderId="16" xfId="5" applyBorder="1" applyAlignment="1">
      <alignment horizontal="center" vertical="center"/>
    </xf>
    <xf numFmtId="0" fontId="1" fillId="0" borderId="10" xfId="5" applyBorder="1" applyAlignment="1">
      <alignment horizontal="center" vertical="center"/>
    </xf>
    <xf numFmtId="17" fontId="1" fillId="0" borderId="16" xfId="5" applyNumberFormat="1" applyBorder="1" applyAlignment="1">
      <alignment horizontal="center" vertical="center" wrapText="1"/>
    </xf>
    <xf numFmtId="17" fontId="1" fillId="0" borderId="10" xfId="5" applyNumberFormat="1" applyBorder="1" applyAlignment="1">
      <alignment horizontal="center" vertical="center" wrapText="1"/>
    </xf>
    <xf numFmtId="17" fontId="1" fillId="0" borderId="17" xfId="5" applyNumberFormat="1" applyBorder="1" applyAlignment="1">
      <alignment horizontal="center" vertical="center" wrapText="1"/>
    </xf>
    <xf numFmtId="0" fontId="1" fillId="0" borderId="6" xfId="5" applyBorder="1" applyAlignment="1">
      <alignment horizontal="center"/>
    </xf>
    <xf numFmtId="0" fontId="1" fillId="0" borderId="0" xfId="5" applyAlignment="1">
      <alignment horizontal="center"/>
    </xf>
    <xf numFmtId="0" fontId="1" fillId="0" borderId="3" xfId="5" applyBorder="1" applyAlignment="1">
      <alignment horizontal="center"/>
    </xf>
    <xf numFmtId="0" fontId="1" fillId="0" borderId="17" xfId="0" applyFont="1" applyBorder="1" applyAlignment="1">
      <alignment horizontal="center" vertical="center" wrapText="1"/>
    </xf>
    <xf numFmtId="0" fontId="1" fillId="0" borderId="1" xfId="0" applyFont="1" applyBorder="1" applyAlignment="1">
      <alignment horizontal="left"/>
    </xf>
    <xf numFmtId="0" fontId="17" fillId="0" borderId="1" xfId="0" applyFont="1" applyBorder="1"/>
    <xf numFmtId="0" fontId="1" fillId="0" borderId="0" xfId="5" quotePrefix="1" applyAlignment="1">
      <alignment horizontal="left"/>
    </xf>
    <xf numFmtId="0" fontId="0" fillId="0" borderId="0" xfId="0" applyAlignment="1">
      <alignment horizontal="left"/>
    </xf>
  </cellXfs>
  <cellStyles count="14">
    <cellStyle name="Comma" xfId="1" builtinId="3"/>
    <cellStyle name="Comma 15" xfId="12" xr:uid="{B28D0D50-571B-468C-8DAF-27DD74C0B5DE}"/>
    <cellStyle name="Comma 2" xfId="2" xr:uid="{00000000-0005-0000-0000-000001000000}"/>
    <cellStyle name="Comma 3" xfId="3" xr:uid="{00000000-0005-0000-0000-000002000000}"/>
    <cellStyle name="Hyperlink" xfId="4" builtinId="8"/>
    <cellStyle name="Normal" xfId="0" builtinId="0"/>
    <cellStyle name="Normal 2" xfId="5" xr:uid="{00000000-0005-0000-0000-000005000000}"/>
    <cellStyle name="Normal 2 2" xfId="6" xr:uid="{00000000-0005-0000-0000-000006000000}"/>
    <cellStyle name="Normal 25" xfId="11" xr:uid="{C1605981-970D-469A-8926-9E880B63C9E2}"/>
    <cellStyle name="Normal 3" xfId="7" xr:uid="{00000000-0005-0000-0000-000007000000}"/>
    <cellStyle name="Normal 4" xfId="8" xr:uid="{00000000-0005-0000-0000-000008000000}"/>
    <cellStyle name="Normal 7" xfId="9" xr:uid="{00000000-0005-0000-0000-000009000000}"/>
    <cellStyle name="Normal 7 12" xfId="13" xr:uid="{4B43ABE6-3184-4CD7-8D35-E69E15DFFC39}"/>
    <cellStyle name="Percent 2" xfId="10" xr:uid="{00000000-0005-0000-0000-00000A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1.xml"/><Relationship Id="rId30" Type="http://schemas.openxmlformats.org/officeDocument/2006/relationships/sharedStrings" Target="sharedStrings.xml"/><Relationship Id="rId8" Type="http://schemas.openxmlformats.org/officeDocument/2006/relationships/worksheet" Target="worksheets/sheet8.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R:\EPAS\DSA\SugarBudget\PresBudg\PBFY10\PB%20FY10%20Sugar.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outlays vs receipts"/>
      <sheetName val="acq vs disp"/>
      <sheetName val="Budget Model"/>
      <sheetName val="s&amp;u"/>
      <sheetName val="OUTLAY CALC"/>
      <sheetName val="ProcessExtract"/>
      <sheetName val="ProcessDirections"/>
      <sheetName val="TextFileHeader"/>
      <sheetName val="TextFileToLoad"/>
      <sheetName val="ExtractFileForDirect"/>
      <sheetName val="ExtractFileForLoan"/>
      <sheetName val="ExtractFileForSU"/>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EACE80-43B3-42A2-B6B5-DFD3F79222C9}">
  <dimension ref="A1:A30"/>
  <sheetViews>
    <sheetView tabSelected="1" zoomScale="80" zoomScaleNormal="80" workbookViewId="0">
      <pane xSplit="1" ySplit="1" topLeftCell="B2" activePane="bottomRight" state="frozen"/>
      <selection pane="topRight" activeCell="B1" sqref="B1"/>
      <selection pane="bottomLeft" activeCell="A2" sqref="A2"/>
      <selection pane="bottomRight"/>
    </sheetView>
  </sheetViews>
  <sheetFormatPr defaultColWidth="9.140625" defaultRowHeight="12.75" x14ac:dyDescent="0.2"/>
  <cols>
    <col min="1" max="1" width="21.5703125" style="174" customWidth="1"/>
    <col min="2" max="16384" width="9.140625" style="174"/>
  </cols>
  <sheetData>
    <row r="1" spans="1:1" x14ac:dyDescent="0.2">
      <c r="A1" s="236" t="s">
        <v>428</v>
      </c>
    </row>
    <row r="2" spans="1:1" x14ac:dyDescent="0.2">
      <c r="A2" s="246" t="s">
        <v>343</v>
      </c>
    </row>
    <row r="3" spans="1:1" x14ac:dyDescent="0.2">
      <c r="A3" s="246" t="s">
        <v>493</v>
      </c>
    </row>
    <row r="4" spans="1:1" x14ac:dyDescent="0.2">
      <c r="A4" s="246" t="s">
        <v>392</v>
      </c>
    </row>
    <row r="5" spans="1:1" x14ac:dyDescent="0.2">
      <c r="A5" s="246" t="s">
        <v>344</v>
      </c>
    </row>
    <row r="6" spans="1:1" x14ac:dyDescent="0.2">
      <c r="A6" s="246" t="s">
        <v>345</v>
      </c>
    </row>
    <row r="7" spans="1:1" x14ac:dyDescent="0.2">
      <c r="A7" s="246" t="s">
        <v>346</v>
      </c>
    </row>
    <row r="8" spans="1:1" x14ac:dyDescent="0.2">
      <c r="A8" s="246" t="s">
        <v>347</v>
      </c>
    </row>
    <row r="9" spans="1:1" x14ac:dyDescent="0.2">
      <c r="A9" s="246" t="s">
        <v>348</v>
      </c>
    </row>
    <row r="10" spans="1:1" x14ac:dyDescent="0.2">
      <c r="A10" s="246" t="s">
        <v>349</v>
      </c>
    </row>
    <row r="11" spans="1:1" x14ac:dyDescent="0.2">
      <c r="A11" s="246" t="s">
        <v>350</v>
      </c>
    </row>
    <row r="12" spans="1:1" x14ac:dyDescent="0.2">
      <c r="A12" s="246" t="s">
        <v>351</v>
      </c>
    </row>
    <row r="13" spans="1:1" x14ac:dyDescent="0.2">
      <c r="A13" s="246" t="s">
        <v>352</v>
      </c>
    </row>
    <row r="14" spans="1:1" x14ac:dyDescent="0.2">
      <c r="A14" s="246" t="s">
        <v>353</v>
      </c>
    </row>
    <row r="15" spans="1:1" x14ac:dyDescent="0.2">
      <c r="A15" s="246" t="s">
        <v>354</v>
      </c>
    </row>
    <row r="16" spans="1:1" x14ac:dyDescent="0.2">
      <c r="A16" s="246" t="s">
        <v>355</v>
      </c>
    </row>
    <row r="17" spans="1:1" x14ac:dyDescent="0.2">
      <c r="A17" s="246" t="s">
        <v>356</v>
      </c>
    </row>
    <row r="18" spans="1:1" x14ac:dyDescent="0.2">
      <c r="A18" s="246" t="s">
        <v>357</v>
      </c>
    </row>
    <row r="19" spans="1:1" x14ac:dyDescent="0.2">
      <c r="A19" s="246" t="s">
        <v>358</v>
      </c>
    </row>
    <row r="20" spans="1:1" x14ac:dyDescent="0.2">
      <c r="A20" s="246" t="s">
        <v>359</v>
      </c>
    </row>
    <row r="21" spans="1:1" x14ac:dyDescent="0.2">
      <c r="A21" s="246" t="s">
        <v>360</v>
      </c>
    </row>
    <row r="22" spans="1:1" x14ac:dyDescent="0.2">
      <c r="A22" s="247" t="s">
        <v>361</v>
      </c>
    </row>
    <row r="23" spans="1:1" x14ac:dyDescent="0.2">
      <c r="A23" s="246" t="s">
        <v>362</v>
      </c>
    </row>
    <row r="24" spans="1:1" x14ac:dyDescent="0.2">
      <c r="A24" s="246" t="s">
        <v>363</v>
      </c>
    </row>
    <row r="25" spans="1:1" x14ac:dyDescent="0.2">
      <c r="A25" s="246" t="s">
        <v>364</v>
      </c>
    </row>
    <row r="26" spans="1:1" x14ac:dyDescent="0.2">
      <c r="A26" s="246" t="s">
        <v>365</v>
      </c>
    </row>
    <row r="28" spans="1:1" x14ac:dyDescent="0.2">
      <c r="A28" s="174" t="s">
        <v>500</v>
      </c>
    </row>
    <row r="30" spans="1:1" x14ac:dyDescent="0.2">
      <c r="A30" s="174" t="s">
        <v>389</v>
      </c>
    </row>
  </sheetData>
  <hyperlinks>
    <hyperlink ref="A2" location="Summary!A1" display="Summary by quota year" xr:uid="{E0F62E6F-B8CA-41E2-932C-D07BAC14D21C}"/>
    <hyperlink ref="A5" location="'FY22'!A1" display="Fiscal Year 2022" xr:uid="{90FB2963-FD96-411A-BD0E-A59664EF5A1D}"/>
    <hyperlink ref="A6" location="'FY21'!A1" display="Fiscal Year 2021" xr:uid="{417C55C6-4A8A-4A37-A78C-416F50FABF22}"/>
    <hyperlink ref="A7" location="'FY20'!A1" display="Fiscal Year 2020" xr:uid="{479C1D78-9F44-42B0-B871-3CC236CF57E9}"/>
    <hyperlink ref="A8" location="'FY19'!A1" display="Fiscal Year 2019" xr:uid="{AB6CB05B-AB8F-4938-8335-CC38F9F72AF2}"/>
    <hyperlink ref="A9" location="'FY18'!A1" display="Fiscal Year 2018" xr:uid="{3DCD86BC-9214-47B7-A647-4DF3192B8B0E}"/>
    <hyperlink ref="A10" location="'FY17'!A1" display="Fiscal Year 2017" xr:uid="{40809B4D-247A-4EAA-9640-CF9B8777A4E9}"/>
    <hyperlink ref="A11" location="'FY16'!A1" display="Fiscal Year 2016" xr:uid="{4904AAEF-331D-4637-9929-C11EEA9DF40B}"/>
    <hyperlink ref="A12" location="'FY15'!A1" display="Fiscal Year 2015" xr:uid="{40A003F9-BDDE-481B-83AD-ABFD06A07D24}"/>
    <hyperlink ref="A13" location="'FY14'!A1" display="Fiscal Year 2014" xr:uid="{8B8AFB20-AA4C-4402-8047-8D0B2DED0725}"/>
    <hyperlink ref="A14" location="'FY13'!A1" display="Fiscal Year 2013" xr:uid="{1EEBDB4B-52E8-48F5-9A73-EB8E1B49AA54}"/>
    <hyperlink ref="A15" location="'FY12'!A1" display="Fiscal Year 2012" xr:uid="{D1C11E42-FDD7-4739-9154-37B765587970}"/>
    <hyperlink ref="A16" location="'FY11'!A1" display="Fiscal Year 2011" xr:uid="{63CC974F-A4EC-4A52-9262-CC0632214A7E}"/>
    <hyperlink ref="A17" location="'FY10'!A1" display="Fiscal Year 2010" xr:uid="{6E428EB8-1FB7-4021-9D9D-2956FA23E2BF}"/>
    <hyperlink ref="A18" location="'FY09'!A1" display="Fiscal Year 2009" xr:uid="{10B38536-B6A3-45E5-8887-5BC5AF8E85D9}"/>
    <hyperlink ref="A19" location="'FY08'!A1" display="Fiscal Year 2008" xr:uid="{BBC58A25-B035-4074-A07F-07C0470281F6}"/>
    <hyperlink ref="A20" location="'FY07'!A1" display="Fiscal Year 2007" xr:uid="{7B5D121A-2FBB-418C-B4C6-25DBFFD1D1D1}"/>
    <hyperlink ref="A21" location="'FY06'!A1" display="Fiscal Year 2006" xr:uid="{267AD0DE-2A4E-4845-96CE-40E49039E099}"/>
    <hyperlink ref="A23" location="'FY01–02'!A1" display="Fiscal Year 2001 to 2002" xr:uid="{2FF2B23F-DB6D-43B8-8C0D-41FAC1381BB8}"/>
    <hyperlink ref="A24" location="'FY99–00'!A1" display="Fiscal Year 1999 to 2000" xr:uid="{95262205-10B4-47B3-B17A-D639142B43A8}"/>
    <hyperlink ref="A25" location="'FY96–98'!A1" display="Fiscal Year 1996 to 1998" xr:uid="{A7F3AE54-1E90-4169-AE89-9CA47087937B}"/>
    <hyperlink ref="A26" location="'FY82–95'!A1" display="Fiscal Year 1982 to 1995" xr:uid="{12279B9E-7502-438C-82F0-B466B35B6DBD}"/>
    <hyperlink ref="A22" location="'FY03–05'!A1" display="Fiscal Year 2003 to 2005" xr:uid="{604C3251-6F64-42BB-82FC-FDDE373A07CE}"/>
    <hyperlink ref="A4" location="'FY23'!A1" display="Fiscal Year 2023" xr:uid="{C53EA18A-756F-4185-8F26-82338D4B6AB4}"/>
    <hyperlink ref="A3" location="'FY24'!A1" display="Fiscal Year 2024" xr:uid="{7562FC75-E2C2-4FCC-8EE8-B0E8BCE6A8F9}"/>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pageSetUpPr fitToPage="1"/>
  </sheetPr>
  <dimension ref="A1:AJ56"/>
  <sheetViews>
    <sheetView zoomScale="60" zoomScaleNormal="60" zoomScaleSheetLayoutView="50" workbookViewId="0">
      <pane xSplit="1" ySplit="6" topLeftCell="B7" activePane="bottomRight" state="frozen"/>
      <selection pane="topRight" activeCell="B1" sqref="B1"/>
      <selection pane="bottomLeft" activeCell="A6" sqref="A6"/>
      <selection pane="bottomRight"/>
    </sheetView>
  </sheetViews>
  <sheetFormatPr defaultColWidth="9.140625" defaultRowHeight="12.75" x14ac:dyDescent="0.2"/>
  <cols>
    <col min="1" max="1" width="23.7109375" style="6" customWidth="1"/>
    <col min="2" max="15" width="8" style="6" customWidth="1"/>
    <col min="16" max="16" width="10.42578125" style="10" customWidth="1"/>
    <col min="17" max="18" width="15.85546875" style="10" customWidth="1"/>
    <col min="19" max="20" width="12" style="6" customWidth="1"/>
    <col min="21" max="21" width="13.140625" style="6" customWidth="1"/>
    <col min="22" max="22" width="11.42578125" style="6" customWidth="1"/>
    <col min="23" max="16384" width="9.140625" style="6"/>
  </cols>
  <sheetData>
    <row r="1" spans="1:36" s="2" customFormat="1" ht="12.75" customHeight="1" x14ac:dyDescent="0.2">
      <c r="A1" s="2" t="s">
        <v>370</v>
      </c>
      <c r="B1" s="251"/>
      <c r="C1" s="251"/>
      <c r="D1" s="251"/>
      <c r="E1" s="251"/>
      <c r="F1" s="251"/>
      <c r="G1" s="251"/>
      <c r="H1" s="251"/>
      <c r="I1" s="251"/>
      <c r="J1" s="251"/>
      <c r="K1" s="251"/>
      <c r="L1" s="251"/>
      <c r="M1" s="251"/>
      <c r="N1" s="251"/>
      <c r="O1" s="251"/>
      <c r="P1" s="251"/>
      <c r="Q1" s="251"/>
      <c r="R1" s="1"/>
      <c r="V1" s="6"/>
      <c r="W1" s="6"/>
      <c r="X1" s="6"/>
      <c r="Y1" s="6"/>
      <c r="Z1" s="6"/>
      <c r="AA1" s="6"/>
      <c r="AB1" s="6"/>
      <c r="AC1" s="6"/>
      <c r="AD1" s="6"/>
      <c r="AE1" s="6"/>
      <c r="AF1" s="6"/>
      <c r="AG1" s="6"/>
      <c r="AH1" s="6"/>
      <c r="AI1" s="6"/>
      <c r="AJ1" s="6"/>
    </row>
    <row r="2" spans="1:36" ht="12.75" customHeight="1" x14ac:dyDescent="0.25">
      <c r="A2" s="34"/>
      <c r="B2" s="34"/>
      <c r="C2" s="34"/>
      <c r="D2" s="34"/>
      <c r="E2" s="34"/>
      <c r="F2" s="34"/>
      <c r="G2" s="34"/>
      <c r="H2" s="34"/>
      <c r="I2" s="34"/>
      <c r="J2" s="34"/>
      <c r="K2" s="34"/>
      <c r="L2" s="34"/>
      <c r="M2" s="34"/>
      <c r="N2" s="34"/>
      <c r="O2" s="34"/>
      <c r="P2" s="4"/>
      <c r="Q2" s="4"/>
      <c r="R2" s="4"/>
    </row>
    <row r="3" spans="1:36" ht="12.75" customHeight="1" x14ac:dyDescent="0.25">
      <c r="A3" s="34"/>
      <c r="B3" s="7" t="s">
        <v>0</v>
      </c>
      <c r="C3" s="34"/>
      <c r="D3" s="34"/>
      <c r="E3" s="34"/>
      <c r="F3" s="34"/>
      <c r="G3" s="34"/>
      <c r="H3" s="34"/>
      <c r="I3" s="34"/>
      <c r="J3" s="34"/>
      <c r="K3" s="34"/>
      <c r="L3" s="34"/>
      <c r="M3" s="34"/>
      <c r="N3" s="34"/>
      <c r="O3" s="34"/>
      <c r="P3" s="4"/>
      <c r="Q3" s="4"/>
      <c r="R3" s="4"/>
    </row>
    <row r="4" spans="1:36" ht="12.75" customHeight="1" x14ac:dyDescent="0.25">
      <c r="A4" s="34"/>
      <c r="B4" s="7"/>
      <c r="C4" s="34"/>
      <c r="D4" s="34"/>
      <c r="E4" s="34"/>
      <c r="F4" s="34"/>
      <c r="G4" s="34"/>
      <c r="H4" s="34"/>
      <c r="I4" s="34"/>
      <c r="J4" s="34"/>
      <c r="K4" s="34"/>
      <c r="L4" s="34"/>
      <c r="M4" s="34"/>
      <c r="N4" s="34"/>
      <c r="O4" s="34"/>
      <c r="P4" s="4"/>
      <c r="Q4" s="4"/>
      <c r="R4" s="4"/>
      <c r="S4" s="35" t="s">
        <v>65</v>
      </c>
      <c r="T4" s="35" t="s">
        <v>4</v>
      </c>
    </row>
    <row r="5" spans="1:36" ht="12.75" customHeight="1" x14ac:dyDescent="0.2">
      <c r="B5" s="8">
        <v>42644</v>
      </c>
      <c r="C5" s="8">
        <v>42675</v>
      </c>
      <c r="D5" s="8">
        <v>42705</v>
      </c>
      <c r="E5" s="8">
        <v>42736</v>
      </c>
      <c r="F5" s="8">
        <v>42767</v>
      </c>
      <c r="G5" s="8">
        <v>42795</v>
      </c>
      <c r="H5" s="8">
        <v>42826</v>
      </c>
      <c r="I5" s="8">
        <v>42856</v>
      </c>
      <c r="J5" s="8">
        <v>42887</v>
      </c>
      <c r="K5" s="8">
        <v>42917</v>
      </c>
      <c r="L5" s="8">
        <v>42948</v>
      </c>
      <c r="M5" s="8">
        <v>42979</v>
      </c>
      <c r="N5" s="8">
        <v>43009</v>
      </c>
      <c r="O5" s="8">
        <v>43040</v>
      </c>
      <c r="P5" s="44" t="s">
        <v>3</v>
      </c>
      <c r="Q5" s="23" t="s">
        <v>76</v>
      </c>
      <c r="R5" s="23" t="s">
        <v>76</v>
      </c>
      <c r="S5" s="35" t="s">
        <v>68</v>
      </c>
      <c r="T5" s="35" t="s">
        <v>69</v>
      </c>
    </row>
    <row r="6" spans="1:36" ht="12.75" customHeight="1" x14ac:dyDescent="0.2">
      <c r="A6" s="12"/>
      <c r="B6" s="13"/>
      <c r="C6" s="13"/>
      <c r="D6" s="14"/>
      <c r="E6" s="14"/>
      <c r="F6" s="15"/>
      <c r="G6" s="15"/>
      <c r="H6" s="15"/>
      <c r="I6" s="15"/>
      <c r="J6" s="16"/>
      <c r="K6" s="16"/>
      <c r="L6" s="16"/>
      <c r="M6" s="36"/>
      <c r="N6" s="40"/>
      <c r="O6" s="40"/>
      <c r="P6" s="23" t="s">
        <v>9</v>
      </c>
      <c r="Q6" s="35" t="s">
        <v>111</v>
      </c>
      <c r="R6" s="23" t="s">
        <v>11</v>
      </c>
      <c r="S6" s="35" t="s">
        <v>9</v>
      </c>
      <c r="T6" s="35" t="s">
        <v>72</v>
      </c>
      <c r="U6" s="19"/>
      <c r="V6" s="19"/>
    </row>
    <row r="7" spans="1:36" ht="12.75" customHeight="1" x14ac:dyDescent="0.2">
      <c r="A7" s="19"/>
      <c r="B7" s="37"/>
      <c r="C7" s="37"/>
      <c r="D7" s="38"/>
      <c r="E7" s="38"/>
      <c r="F7" s="39"/>
      <c r="G7" s="40"/>
      <c r="H7" s="40"/>
      <c r="I7" s="40"/>
      <c r="J7" s="40"/>
      <c r="K7" s="40"/>
      <c r="L7" s="40"/>
      <c r="M7" s="40"/>
      <c r="N7" s="40"/>
      <c r="O7" s="40"/>
      <c r="P7" s="23"/>
      <c r="Q7" s="23"/>
      <c r="R7" s="23"/>
    </row>
    <row r="8" spans="1:36" ht="12.75" customHeight="1" x14ac:dyDescent="0.2">
      <c r="A8" s="24"/>
      <c r="B8" s="24"/>
      <c r="C8" s="24"/>
      <c r="D8" s="24"/>
      <c r="E8" s="24"/>
      <c r="F8" s="35"/>
      <c r="G8" s="35" t="s">
        <v>13</v>
      </c>
      <c r="H8" s="24"/>
      <c r="I8" s="24"/>
      <c r="J8" s="24"/>
      <c r="K8" s="24"/>
      <c r="L8" s="24"/>
      <c r="M8" s="24"/>
      <c r="N8" s="24"/>
      <c r="O8" s="24"/>
      <c r="P8" s="24"/>
      <c r="Q8" s="24"/>
      <c r="R8" s="24"/>
    </row>
    <row r="9" spans="1:36" ht="12.75" customHeight="1" x14ac:dyDescent="0.2">
      <c r="A9" s="24"/>
      <c r="B9" s="24"/>
      <c r="C9" s="24"/>
      <c r="D9" s="24"/>
      <c r="E9" s="24"/>
      <c r="F9" s="24"/>
      <c r="G9" s="24"/>
      <c r="H9" s="24"/>
      <c r="I9" s="24"/>
      <c r="J9" s="24"/>
      <c r="K9" s="24"/>
      <c r="L9" s="24"/>
      <c r="M9" s="24"/>
      <c r="N9" s="24"/>
      <c r="O9" s="24"/>
      <c r="P9" s="24"/>
      <c r="Q9" s="24"/>
      <c r="R9" s="24"/>
    </row>
    <row r="10" spans="1:36" ht="12.75" customHeight="1" x14ac:dyDescent="0.2">
      <c r="A10" s="6" t="s">
        <v>15</v>
      </c>
      <c r="B10" s="58">
        <v>0</v>
      </c>
      <c r="C10" s="26">
        <v>207</v>
      </c>
      <c r="D10" s="59">
        <v>42468</v>
      </c>
      <c r="E10" s="59">
        <v>109</v>
      </c>
      <c r="F10" s="59">
        <v>0</v>
      </c>
      <c r="G10" s="59">
        <v>0</v>
      </c>
      <c r="H10" s="59">
        <v>0</v>
      </c>
      <c r="I10" s="59">
        <v>0</v>
      </c>
      <c r="J10" s="59">
        <v>145</v>
      </c>
      <c r="K10" s="59">
        <v>413</v>
      </c>
      <c r="L10" s="59">
        <v>166</v>
      </c>
      <c r="M10" s="60">
        <v>186</v>
      </c>
      <c r="N10" s="60">
        <v>1091</v>
      </c>
      <c r="O10" s="63">
        <v>16226</v>
      </c>
      <c r="P10" s="61">
        <f>SUM(B10:O10)</f>
        <v>61011</v>
      </c>
      <c r="Q10" s="47">
        <v>45281</v>
      </c>
      <c r="R10" s="47">
        <v>65612.045525902664</v>
      </c>
      <c r="S10" s="48">
        <f>R10-P10</f>
        <v>4601.0455259026639</v>
      </c>
      <c r="T10" s="48">
        <f>100*P10/R10</f>
        <v>92.987498729808323</v>
      </c>
      <c r="U10" s="28"/>
      <c r="V10" s="26"/>
    </row>
    <row r="11" spans="1:36" ht="12.75" customHeight="1" x14ac:dyDescent="0.2">
      <c r="A11" s="6" t="s">
        <v>75</v>
      </c>
      <c r="B11" s="58">
        <v>15614</v>
      </c>
      <c r="C11" s="26">
        <v>28398</v>
      </c>
      <c r="D11" s="59">
        <v>27129</v>
      </c>
      <c r="E11" s="59">
        <v>0</v>
      </c>
      <c r="F11" s="59">
        <v>0</v>
      </c>
      <c r="G11" s="59">
        <v>0</v>
      </c>
      <c r="H11" s="59">
        <v>0</v>
      </c>
      <c r="I11" s="59">
        <v>0</v>
      </c>
      <c r="J11" s="59">
        <v>0</v>
      </c>
      <c r="K11" s="59">
        <v>0</v>
      </c>
      <c r="L11" s="59">
        <v>16324</v>
      </c>
      <c r="M11" s="60">
        <v>32860</v>
      </c>
      <c r="N11" s="60">
        <v>6321</v>
      </c>
      <c r="O11" s="63"/>
      <c r="P11" s="61">
        <f t="shared" ref="P11:P49" si="0">SUM(B11:O11)</f>
        <v>126646</v>
      </c>
      <c r="Q11" s="47">
        <v>87402</v>
      </c>
      <c r="R11" s="47">
        <v>126645.45996860282</v>
      </c>
      <c r="S11" s="48">
        <f t="shared" ref="S11:S49" si="1">R11-P11</f>
        <v>-0.54003139717679005</v>
      </c>
      <c r="T11" s="48">
        <f t="shared" ref="T11:T46" si="2">100*P11/R11</f>
        <v>100.00042641196717</v>
      </c>
      <c r="U11" s="28"/>
      <c r="V11" s="26"/>
    </row>
    <row r="12" spans="1:36" ht="12.75" customHeight="1" x14ac:dyDescent="0.2">
      <c r="A12" s="6" t="s">
        <v>17</v>
      </c>
      <c r="B12" s="58">
        <v>6007</v>
      </c>
      <c r="C12" s="26">
        <v>0</v>
      </c>
      <c r="D12" s="59">
        <v>0</v>
      </c>
      <c r="E12" s="59">
        <v>0</v>
      </c>
      <c r="F12" s="59">
        <v>0</v>
      </c>
      <c r="G12" s="59">
        <v>0</v>
      </c>
      <c r="H12" s="59">
        <v>0</v>
      </c>
      <c r="I12" s="59">
        <v>0</v>
      </c>
      <c r="J12" s="59">
        <v>0</v>
      </c>
      <c r="K12" s="59">
        <v>0</v>
      </c>
      <c r="L12" s="59">
        <v>0</v>
      </c>
      <c r="M12" s="60">
        <v>0</v>
      </c>
      <c r="N12" s="60">
        <v>0</v>
      </c>
      <c r="O12" s="63"/>
      <c r="P12" s="61">
        <f t="shared" si="0"/>
        <v>6007</v>
      </c>
      <c r="Q12" s="47">
        <v>7371</v>
      </c>
      <c r="R12" s="47">
        <v>7371</v>
      </c>
      <c r="S12" s="48">
        <f t="shared" si="1"/>
        <v>1364</v>
      </c>
      <c r="T12" s="48">
        <f t="shared" si="2"/>
        <v>81.495048161714834</v>
      </c>
      <c r="U12" s="28"/>
      <c r="V12" s="26"/>
    </row>
    <row r="13" spans="1:36" x14ac:dyDescent="0.2">
      <c r="A13" s="6" t="s">
        <v>18</v>
      </c>
      <c r="B13" s="58">
        <v>0</v>
      </c>
      <c r="C13" s="26">
        <v>0</v>
      </c>
      <c r="D13" s="59">
        <v>0</v>
      </c>
      <c r="E13" s="59">
        <v>0</v>
      </c>
      <c r="F13" s="59">
        <v>0</v>
      </c>
      <c r="G13" s="59">
        <v>0</v>
      </c>
      <c r="H13" s="59">
        <v>0</v>
      </c>
      <c r="I13" s="59">
        <v>0</v>
      </c>
      <c r="J13" s="59">
        <v>5500</v>
      </c>
      <c r="K13" s="59">
        <v>5542</v>
      </c>
      <c r="L13" s="59">
        <v>0</v>
      </c>
      <c r="M13" s="60">
        <v>0</v>
      </c>
      <c r="N13" s="60">
        <v>5201</v>
      </c>
      <c r="O13" s="63"/>
      <c r="P13" s="61">
        <f t="shared" si="0"/>
        <v>16243</v>
      </c>
      <c r="Q13" s="47">
        <v>11584</v>
      </c>
      <c r="R13" s="47">
        <v>16785.313971742544</v>
      </c>
      <c r="S13" s="48">
        <f t="shared" si="1"/>
        <v>542.3139717425438</v>
      </c>
      <c r="T13" s="48">
        <f t="shared" si="2"/>
        <v>96.769116308127991</v>
      </c>
      <c r="U13" s="28"/>
      <c r="V13" s="26"/>
    </row>
    <row r="14" spans="1:36" x14ac:dyDescent="0.2">
      <c r="A14" s="6" t="s">
        <v>19</v>
      </c>
      <c r="B14" s="58">
        <v>0</v>
      </c>
      <c r="C14" s="26">
        <v>0</v>
      </c>
      <c r="D14" s="59">
        <v>0</v>
      </c>
      <c r="E14" s="59">
        <v>0</v>
      </c>
      <c r="F14" s="59">
        <v>0</v>
      </c>
      <c r="G14" s="59">
        <v>0</v>
      </c>
      <c r="H14" s="59">
        <v>0</v>
      </c>
      <c r="I14" s="59">
        <v>0</v>
      </c>
      <c r="J14" s="59">
        <v>0</v>
      </c>
      <c r="K14" s="59">
        <v>0</v>
      </c>
      <c r="L14" s="59">
        <v>0</v>
      </c>
      <c r="M14" s="60">
        <v>0</v>
      </c>
      <c r="N14" s="60">
        <v>0</v>
      </c>
      <c r="O14" s="63"/>
      <c r="P14" s="61">
        <f t="shared" si="0"/>
        <v>0</v>
      </c>
      <c r="Q14" s="47">
        <v>8424</v>
      </c>
      <c r="R14" s="47">
        <v>0</v>
      </c>
      <c r="S14" s="48">
        <f t="shared" si="1"/>
        <v>0</v>
      </c>
      <c r="T14" s="64" t="s">
        <v>77</v>
      </c>
      <c r="U14" s="28"/>
      <c r="V14" s="26"/>
    </row>
    <row r="15" spans="1:36" x14ac:dyDescent="0.2">
      <c r="A15" s="6" t="s">
        <v>20</v>
      </c>
      <c r="B15" s="58">
        <v>0</v>
      </c>
      <c r="C15" s="26">
        <v>33094</v>
      </c>
      <c r="D15" s="59">
        <v>80449</v>
      </c>
      <c r="E15" s="59">
        <v>28389</v>
      </c>
      <c r="F15" s="59">
        <v>0</v>
      </c>
      <c r="G15" s="59">
        <v>0</v>
      </c>
      <c r="H15" s="59">
        <v>0</v>
      </c>
      <c r="I15" s="59">
        <v>0</v>
      </c>
      <c r="J15" s="59">
        <v>10759</v>
      </c>
      <c r="K15" s="59">
        <v>0</v>
      </c>
      <c r="L15" s="59">
        <v>29991</v>
      </c>
      <c r="M15" s="60">
        <v>0</v>
      </c>
      <c r="N15" s="60">
        <v>0</v>
      </c>
      <c r="O15" s="63"/>
      <c r="P15" s="61">
        <f t="shared" si="0"/>
        <v>182682</v>
      </c>
      <c r="Q15" s="47">
        <v>152691</v>
      </c>
      <c r="R15" s="47">
        <v>182691</v>
      </c>
      <c r="S15" s="48">
        <f t="shared" si="1"/>
        <v>9</v>
      </c>
      <c r="T15" s="48">
        <f t="shared" si="2"/>
        <v>99.995073648948221</v>
      </c>
      <c r="U15" s="28"/>
      <c r="V15" s="26"/>
    </row>
    <row r="16" spans="1:36" x14ac:dyDescent="0.2">
      <c r="A16" s="6" t="s">
        <v>21</v>
      </c>
      <c r="B16" s="58">
        <v>260</v>
      </c>
      <c r="C16" s="26">
        <v>662</v>
      </c>
      <c r="D16" s="59">
        <v>2021</v>
      </c>
      <c r="E16" s="59">
        <v>1029</v>
      </c>
      <c r="F16" s="59">
        <v>2011</v>
      </c>
      <c r="G16" s="59">
        <v>2437</v>
      </c>
      <c r="H16" s="59">
        <v>931</v>
      </c>
      <c r="I16" s="59">
        <v>1433</v>
      </c>
      <c r="J16" s="59">
        <v>6481</v>
      </c>
      <c r="K16" s="59">
        <v>1807</v>
      </c>
      <c r="L16" s="59">
        <v>2466</v>
      </c>
      <c r="M16" s="60">
        <v>1712</v>
      </c>
      <c r="N16" s="60">
        <v>4773</v>
      </c>
      <c r="O16" s="63"/>
      <c r="P16" s="61">
        <f t="shared" si="0"/>
        <v>28023</v>
      </c>
      <c r="Q16" s="47">
        <v>25273</v>
      </c>
      <c r="R16" s="47">
        <v>36621.048665620096</v>
      </c>
      <c r="S16" s="48">
        <f t="shared" si="1"/>
        <v>8598.0486656200956</v>
      </c>
      <c r="T16" s="48">
        <f t="shared" si="2"/>
        <v>76.521566206016487</v>
      </c>
      <c r="U16" s="28"/>
      <c r="V16" s="26"/>
    </row>
    <row r="17" spans="1:22" x14ac:dyDescent="0.2">
      <c r="A17" s="6" t="s">
        <v>22</v>
      </c>
      <c r="B17" s="58">
        <v>0</v>
      </c>
      <c r="C17" s="26">
        <v>0</v>
      </c>
      <c r="D17" s="59">
        <v>0</v>
      </c>
      <c r="E17" s="59">
        <v>0</v>
      </c>
      <c r="F17" s="59">
        <v>0</v>
      </c>
      <c r="G17" s="59">
        <v>0</v>
      </c>
      <c r="H17" s="59">
        <v>0</v>
      </c>
      <c r="I17" s="59">
        <v>0</v>
      </c>
      <c r="J17" s="59">
        <v>0</v>
      </c>
      <c r="K17" s="59">
        <v>0</v>
      </c>
      <c r="L17" s="59">
        <v>0</v>
      </c>
      <c r="M17" s="60">
        <v>0</v>
      </c>
      <c r="N17" s="60">
        <v>0</v>
      </c>
      <c r="O17" s="63"/>
      <c r="P17" s="61">
        <f t="shared" si="0"/>
        <v>0</v>
      </c>
      <c r="Q17" s="47">
        <v>7258</v>
      </c>
      <c r="R17" s="47">
        <v>0</v>
      </c>
      <c r="S17" s="48">
        <f t="shared" si="1"/>
        <v>0</v>
      </c>
      <c r="T17" s="64" t="s">
        <v>77</v>
      </c>
      <c r="U17" s="28"/>
      <c r="V17" s="26"/>
    </row>
    <row r="18" spans="1:22" x14ac:dyDescent="0.2">
      <c r="A18" s="6" t="s">
        <v>23</v>
      </c>
      <c r="B18" s="58">
        <v>0</v>
      </c>
      <c r="C18" s="26">
        <v>0</v>
      </c>
      <c r="D18" s="59">
        <v>13874</v>
      </c>
      <c r="E18" s="59">
        <v>0</v>
      </c>
      <c r="F18" s="59">
        <v>0</v>
      </c>
      <c r="G18" s="59">
        <v>0</v>
      </c>
      <c r="H18" s="59">
        <v>1908</v>
      </c>
      <c r="I18" s="59">
        <v>0</v>
      </c>
      <c r="J18" s="59">
        <v>0</v>
      </c>
      <c r="K18" s="59">
        <v>0</v>
      </c>
      <c r="L18" s="59">
        <v>230</v>
      </c>
      <c r="M18" s="60">
        <v>0</v>
      </c>
      <c r="N18" s="60">
        <v>6876</v>
      </c>
      <c r="O18" s="63"/>
      <c r="P18" s="61">
        <f t="shared" si="0"/>
        <v>22888</v>
      </c>
      <c r="Q18" s="47">
        <v>15796</v>
      </c>
      <c r="R18" s="47">
        <v>22888.15541601256</v>
      </c>
      <c r="S18" s="48">
        <f t="shared" si="1"/>
        <v>0.15541601255972637</v>
      </c>
      <c r="T18" s="48">
        <f t="shared" si="2"/>
        <v>99.999320976244107</v>
      </c>
      <c r="U18" s="28"/>
      <c r="V18" s="26"/>
    </row>
    <row r="19" spans="1:22" x14ac:dyDescent="0.2">
      <c r="A19" s="6" t="s">
        <v>24</v>
      </c>
      <c r="B19" s="58">
        <v>0</v>
      </c>
      <c r="C19" s="26">
        <v>0</v>
      </c>
      <c r="D19" s="59">
        <v>0</v>
      </c>
      <c r="E19" s="59">
        <v>0</v>
      </c>
      <c r="F19" s="59">
        <v>0</v>
      </c>
      <c r="G19" s="59">
        <v>0</v>
      </c>
      <c r="H19" s="59">
        <v>0</v>
      </c>
      <c r="I19" s="59">
        <v>0</v>
      </c>
      <c r="J19" s="59">
        <v>0</v>
      </c>
      <c r="K19" s="59">
        <v>0</v>
      </c>
      <c r="L19" s="59">
        <v>0</v>
      </c>
      <c r="M19" s="60">
        <v>0</v>
      </c>
      <c r="N19" s="60">
        <v>0</v>
      </c>
      <c r="O19" s="63"/>
      <c r="P19" s="61">
        <f t="shared" si="0"/>
        <v>0</v>
      </c>
      <c r="Q19" s="47">
        <v>7258</v>
      </c>
      <c r="R19" s="47">
        <v>0</v>
      </c>
      <c r="S19" s="48">
        <f t="shared" si="1"/>
        <v>0</v>
      </c>
      <c r="T19" s="64" t="s">
        <v>77</v>
      </c>
      <c r="U19" s="28"/>
      <c r="V19" s="26"/>
    </row>
    <row r="20" spans="1:22" x14ac:dyDescent="0.2">
      <c r="A20" s="6" t="s">
        <v>25</v>
      </c>
      <c r="B20" s="58">
        <v>0</v>
      </c>
      <c r="C20" s="26">
        <v>280</v>
      </c>
      <c r="D20" s="59">
        <v>0</v>
      </c>
      <c r="E20" s="59">
        <v>236</v>
      </c>
      <c r="F20" s="59">
        <v>0</v>
      </c>
      <c r="G20" s="59">
        <v>78895</v>
      </c>
      <c r="H20" s="59">
        <v>59665</v>
      </c>
      <c r="I20" s="59">
        <v>11116</v>
      </c>
      <c r="J20" s="59">
        <v>30544</v>
      </c>
      <c r="K20" s="59">
        <v>1790</v>
      </c>
      <c r="L20" s="59">
        <v>471</v>
      </c>
      <c r="M20" s="60">
        <v>235</v>
      </c>
      <c r="N20" s="60">
        <v>0</v>
      </c>
      <c r="O20" s="63"/>
      <c r="P20" s="61">
        <f t="shared" si="0"/>
        <v>183232</v>
      </c>
      <c r="Q20" s="47">
        <v>185335</v>
      </c>
      <c r="R20" s="47">
        <v>185335</v>
      </c>
      <c r="S20" s="48">
        <f t="shared" si="1"/>
        <v>2103</v>
      </c>
      <c r="T20" s="48">
        <f t="shared" si="2"/>
        <v>98.865297973939079</v>
      </c>
      <c r="U20" s="28"/>
      <c r="V20" s="26"/>
    </row>
    <row r="21" spans="1:22" x14ac:dyDescent="0.2">
      <c r="A21" s="6" t="s">
        <v>26</v>
      </c>
      <c r="B21" s="58">
        <v>11528</v>
      </c>
      <c r="C21" s="26">
        <v>0</v>
      </c>
      <c r="D21" s="59">
        <v>0</v>
      </c>
      <c r="E21" s="59">
        <v>0</v>
      </c>
      <c r="F21" s="59">
        <v>0</v>
      </c>
      <c r="G21" s="59">
        <v>0</v>
      </c>
      <c r="H21" s="59">
        <v>0</v>
      </c>
      <c r="I21" s="59">
        <v>0</v>
      </c>
      <c r="J21" s="59">
        <v>0</v>
      </c>
      <c r="K21" s="59">
        <v>0</v>
      </c>
      <c r="L21" s="59">
        <v>0</v>
      </c>
      <c r="M21" s="60">
        <v>0</v>
      </c>
      <c r="N21" s="60">
        <v>0</v>
      </c>
      <c r="O21" s="63">
        <v>5176</v>
      </c>
      <c r="P21" s="61">
        <f t="shared" si="0"/>
        <v>16704</v>
      </c>
      <c r="Q21" s="47">
        <v>11584</v>
      </c>
      <c r="R21" s="47">
        <v>16785.313971742544</v>
      </c>
      <c r="S21" s="48">
        <f t="shared" si="1"/>
        <v>81.313971742543799</v>
      </c>
      <c r="T21" s="48">
        <f t="shared" si="2"/>
        <v>99.515564785505759</v>
      </c>
      <c r="U21" s="28"/>
      <c r="V21" s="26"/>
    </row>
    <row r="22" spans="1:22" x14ac:dyDescent="0.2">
      <c r="A22" s="6" t="s">
        <v>27</v>
      </c>
      <c r="B22" s="58">
        <v>27325</v>
      </c>
      <c r="C22" s="26">
        <v>0</v>
      </c>
      <c r="D22" s="59">
        <v>0</v>
      </c>
      <c r="E22" s="59">
        <v>11</v>
      </c>
      <c r="F22" s="59">
        <v>7</v>
      </c>
      <c r="G22" s="59">
        <v>27</v>
      </c>
      <c r="H22" s="59">
        <v>0</v>
      </c>
      <c r="I22" s="59">
        <v>3</v>
      </c>
      <c r="J22" s="59">
        <v>0</v>
      </c>
      <c r="K22" s="59">
        <v>0</v>
      </c>
      <c r="L22" s="59">
        <v>0</v>
      </c>
      <c r="M22" s="60">
        <v>0</v>
      </c>
      <c r="N22" s="60">
        <v>6426</v>
      </c>
      <c r="O22" s="63"/>
      <c r="P22" s="61">
        <f t="shared" si="0"/>
        <v>33799</v>
      </c>
      <c r="Q22" s="47">
        <v>27379</v>
      </c>
      <c r="R22" s="47">
        <v>39672.469387755104</v>
      </c>
      <c r="S22" s="48">
        <f t="shared" si="1"/>
        <v>5873.4693877551035</v>
      </c>
      <c r="T22" s="48">
        <f t="shared" si="2"/>
        <v>85.195100082255152</v>
      </c>
      <c r="U22" s="28"/>
      <c r="V22" s="26"/>
    </row>
    <row r="23" spans="1:22" x14ac:dyDescent="0.2">
      <c r="A23" s="6" t="s">
        <v>28</v>
      </c>
      <c r="B23" s="58">
        <v>0</v>
      </c>
      <c r="C23" s="26">
        <v>0</v>
      </c>
      <c r="D23" s="59">
        <v>0</v>
      </c>
      <c r="E23" s="59">
        <v>0</v>
      </c>
      <c r="F23" s="59">
        <v>0</v>
      </c>
      <c r="G23" s="59">
        <v>0</v>
      </c>
      <c r="H23" s="59">
        <v>0</v>
      </c>
      <c r="I23" s="59">
        <v>8329</v>
      </c>
      <c r="J23" s="59">
        <v>0</v>
      </c>
      <c r="K23" s="59">
        <v>0</v>
      </c>
      <c r="L23" s="59">
        <v>1480</v>
      </c>
      <c r="M23" s="60">
        <v>0</v>
      </c>
      <c r="N23" s="60">
        <v>3923</v>
      </c>
      <c r="O23" s="63"/>
      <c r="P23" s="61">
        <f t="shared" si="0"/>
        <v>13732</v>
      </c>
      <c r="Q23" s="47">
        <v>9477</v>
      </c>
      <c r="R23" s="47">
        <v>13731.893249607534</v>
      </c>
      <c r="S23" s="48">
        <f t="shared" si="1"/>
        <v>-0.10675039246598317</v>
      </c>
      <c r="T23" s="48">
        <f t="shared" si="2"/>
        <v>100.0007773902005</v>
      </c>
      <c r="U23" s="28"/>
      <c r="V23" s="26"/>
    </row>
    <row r="24" spans="1:22" x14ac:dyDescent="0.2">
      <c r="A24" s="6" t="s">
        <v>29</v>
      </c>
      <c r="B24" s="58">
        <v>0</v>
      </c>
      <c r="C24" s="26">
        <v>0</v>
      </c>
      <c r="D24" s="59">
        <v>0</v>
      </c>
      <c r="E24" s="59">
        <v>0</v>
      </c>
      <c r="F24" s="59">
        <v>0</v>
      </c>
      <c r="G24" s="59">
        <v>0</v>
      </c>
      <c r="H24" s="59">
        <v>0</v>
      </c>
      <c r="I24" s="59">
        <v>0</v>
      </c>
      <c r="J24" s="59">
        <v>0</v>
      </c>
      <c r="K24" s="59">
        <v>0</v>
      </c>
      <c r="L24" s="59">
        <v>0</v>
      </c>
      <c r="M24" s="60">
        <v>0</v>
      </c>
      <c r="N24" s="60">
        <v>0</v>
      </c>
      <c r="O24" s="63"/>
      <c r="P24" s="61">
        <f t="shared" si="0"/>
        <v>0</v>
      </c>
      <c r="Q24" s="47">
        <v>7258</v>
      </c>
      <c r="R24" s="47">
        <v>0</v>
      </c>
      <c r="S24" s="48">
        <f t="shared" si="1"/>
        <v>0</v>
      </c>
      <c r="T24" s="64" t="s">
        <v>77</v>
      </c>
      <c r="U24" s="28"/>
      <c r="V24" s="26"/>
    </row>
    <row r="25" spans="1:22" x14ac:dyDescent="0.2">
      <c r="A25" s="6" t="s">
        <v>30</v>
      </c>
      <c r="B25" s="58">
        <v>6937</v>
      </c>
      <c r="C25" s="26">
        <v>4109</v>
      </c>
      <c r="D25" s="59">
        <v>216</v>
      </c>
      <c r="E25" s="59">
        <v>0</v>
      </c>
      <c r="F25" s="59">
        <v>20787</v>
      </c>
      <c r="G25" s="59">
        <v>0</v>
      </c>
      <c r="H25" s="59">
        <v>3540</v>
      </c>
      <c r="I25" s="59">
        <v>0</v>
      </c>
      <c r="J25" s="59">
        <v>2171</v>
      </c>
      <c r="K25" s="59">
        <v>12658</v>
      </c>
      <c r="L25" s="59">
        <v>0</v>
      </c>
      <c r="M25" s="60">
        <v>22823</v>
      </c>
      <c r="N25" s="60">
        <v>0</v>
      </c>
      <c r="O25" s="63"/>
      <c r="P25" s="61">
        <f t="shared" si="0"/>
        <v>73241</v>
      </c>
      <c r="Q25" s="47">
        <v>50546</v>
      </c>
      <c r="R25" s="47">
        <v>73241.097331240191</v>
      </c>
      <c r="S25" s="48">
        <f t="shared" si="1"/>
        <v>9.733124019112438E-2</v>
      </c>
      <c r="T25" s="48">
        <f t="shared" si="2"/>
        <v>99.999867108435382</v>
      </c>
      <c r="U25" s="28"/>
      <c r="V25" s="26"/>
    </row>
    <row r="26" spans="1:22" x14ac:dyDescent="0.2">
      <c r="A26" s="6" t="s">
        <v>31</v>
      </c>
      <c r="B26" s="58">
        <v>12636</v>
      </c>
      <c r="C26" s="26">
        <v>0</v>
      </c>
      <c r="D26" s="59">
        <v>0</v>
      </c>
      <c r="E26" s="59">
        <v>0</v>
      </c>
      <c r="F26" s="59">
        <v>0</v>
      </c>
      <c r="G26" s="59">
        <v>0</v>
      </c>
      <c r="H26" s="59">
        <v>0</v>
      </c>
      <c r="I26" s="59">
        <v>0</v>
      </c>
      <c r="J26" s="59">
        <v>0</v>
      </c>
      <c r="K26" s="59">
        <v>0</v>
      </c>
      <c r="L26" s="59">
        <v>0</v>
      </c>
      <c r="M26" s="60">
        <v>0</v>
      </c>
      <c r="N26" s="60">
        <v>5489</v>
      </c>
      <c r="O26" s="63"/>
      <c r="P26" s="61">
        <f t="shared" si="0"/>
        <v>18125</v>
      </c>
      <c r="Q26" s="47">
        <v>12636</v>
      </c>
      <c r="R26" s="47">
        <v>18309.524332810048</v>
      </c>
      <c r="S26" s="48">
        <f t="shared" si="1"/>
        <v>184.52433281004778</v>
      </c>
      <c r="T26" s="48">
        <f t="shared" si="2"/>
        <v>98.992194830100601</v>
      </c>
      <c r="U26" s="28"/>
      <c r="V26" s="26"/>
    </row>
    <row r="27" spans="1:22" x14ac:dyDescent="0.2">
      <c r="A27" s="6" t="s">
        <v>32</v>
      </c>
      <c r="B27" s="58">
        <v>0</v>
      </c>
      <c r="C27" s="26">
        <v>0</v>
      </c>
      <c r="D27" s="59">
        <v>0</v>
      </c>
      <c r="E27" s="59">
        <v>0</v>
      </c>
      <c r="F27" s="59">
        <v>0</v>
      </c>
      <c r="G27" s="59">
        <v>0</v>
      </c>
      <c r="H27" s="59">
        <v>0</v>
      </c>
      <c r="I27" s="59">
        <v>0</v>
      </c>
      <c r="J27" s="59">
        <v>0</v>
      </c>
      <c r="K27" s="59">
        <v>0</v>
      </c>
      <c r="L27" s="59">
        <v>0</v>
      </c>
      <c r="M27" s="60">
        <v>0</v>
      </c>
      <c r="N27" s="60">
        <v>0</v>
      </c>
      <c r="O27" s="63"/>
      <c r="P27" s="61">
        <f t="shared" si="0"/>
        <v>0</v>
      </c>
      <c r="Q27" s="47">
        <v>7258</v>
      </c>
      <c r="R27" s="47">
        <v>0</v>
      </c>
      <c r="S27" s="48">
        <f t="shared" si="1"/>
        <v>0</v>
      </c>
      <c r="T27" s="64" t="s">
        <v>77</v>
      </c>
      <c r="U27" s="28"/>
      <c r="V27" s="26"/>
    </row>
    <row r="28" spans="1:22" x14ac:dyDescent="0.2">
      <c r="A28" s="6" t="s">
        <v>33</v>
      </c>
      <c r="B28" s="58">
        <v>0</v>
      </c>
      <c r="C28" s="26">
        <v>0</v>
      </c>
      <c r="D28" s="59">
        <v>0</v>
      </c>
      <c r="E28" s="59">
        <v>0</v>
      </c>
      <c r="F28" s="59">
        <v>0</v>
      </c>
      <c r="G28" s="59">
        <v>0</v>
      </c>
      <c r="H28" s="59">
        <v>5069</v>
      </c>
      <c r="I28" s="59">
        <v>0</v>
      </c>
      <c r="J28" s="59">
        <v>0</v>
      </c>
      <c r="K28" s="59">
        <v>0</v>
      </c>
      <c r="L28" s="59">
        <v>0</v>
      </c>
      <c r="M28" s="60">
        <v>0</v>
      </c>
      <c r="N28" s="60">
        <v>4747</v>
      </c>
      <c r="O28" s="63"/>
      <c r="P28" s="61">
        <f t="shared" si="0"/>
        <v>9816</v>
      </c>
      <c r="Q28" s="47">
        <v>10530</v>
      </c>
      <c r="R28" s="47">
        <v>15258.10361067504</v>
      </c>
      <c r="S28" s="48">
        <f t="shared" si="1"/>
        <v>5442.1036106750398</v>
      </c>
      <c r="T28" s="48">
        <f t="shared" si="2"/>
        <v>64.333027553518662</v>
      </c>
      <c r="U28" s="28"/>
      <c r="V28" s="26"/>
    </row>
    <row r="29" spans="1:22" x14ac:dyDescent="0.2">
      <c r="A29" s="6" t="s">
        <v>34</v>
      </c>
      <c r="B29" s="58">
        <v>0</v>
      </c>
      <c r="C29" s="26">
        <v>0</v>
      </c>
      <c r="D29" s="59">
        <v>0</v>
      </c>
      <c r="E29" s="59">
        <v>0</v>
      </c>
      <c r="F29" s="59">
        <v>0</v>
      </c>
      <c r="G29" s="59">
        <v>0</v>
      </c>
      <c r="H29" s="59">
        <v>3</v>
      </c>
      <c r="I29" s="59">
        <v>0</v>
      </c>
      <c r="J29" s="59">
        <v>20</v>
      </c>
      <c r="K29" s="59">
        <v>0</v>
      </c>
      <c r="L29" s="59">
        <v>0</v>
      </c>
      <c r="M29" s="60">
        <v>0</v>
      </c>
      <c r="N29" s="60">
        <v>208</v>
      </c>
      <c r="O29" s="63"/>
      <c r="P29" s="61">
        <f t="shared" si="0"/>
        <v>231</v>
      </c>
      <c r="Q29" s="47">
        <v>8424</v>
      </c>
      <c r="R29" s="47">
        <v>12206.682888540032</v>
      </c>
      <c r="S29" s="48">
        <f t="shared" si="1"/>
        <v>11975.682888540032</v>
      </c>
      <c r="T29" s="48">
        <f t="shared" si="2"/>
        <v>1.8924060050488338</v>
      </c>
      <c r="U29" s="28"/>
      <c r="V29" s="26"/>
    </row>
    <row r="30" spans="1:22" x14ac:dyDescent="0.2">
      <c r="A30" s="6" t="s">
        <v>35</v>
      </c>
      <c r="B30" s="58">
        <v>0</v>
      </c>
      <c r="C30" s="26">
        <v>16</v>
      </c>
      <c r="D30" s="59">
        <v>0</v>
      </c>
      <c r="E30" s="59">
        <v>0</v>
      </c>
      <c r="F30" s="59">
        <v>0</v>
      </c>
      <c r="G30" s="59">
        <v>7473</v>
      </c>
      <c r="H30" s="59">
        <v>0</v>
      </c>
      <c r="I30" s="59">
        <v>0</v>
      </c>
      <c r="J30" s="59">
        <v>0</v>
      </c>
      <c r="K30" s="59">
        <v>3555</v>
      </c>
      <c r="L30" s="59">
        <v>0</v>
      </c>
      <c r="M30" s="60">
        <v>0</v>
      </c>
      <c r="N30" s="60">
        <v>0</v>
      </c>
      <c r="O30" s="63"/>
      <c r="P30" s="61">
        <f t="shared" si="0"/>
        <v>11044</v>
      </c>
      <c r="Q30" s="47">
        <v>11584</v>
      </c>
      <c r="R30" s="47">
        <v>16785.313971742544</v>
      </c>
      <c r="S30" s="48">
        <f t="shared" si="1"/>
        <v>5741.3139717425438</v>
      </c>
      <c r="T30" s="48">
        <f t="shared" si="2"/>
        <v>65.795611679305892</v>
      </c>
      <c r="U30" s="28"/>
      <c r="V30" s="26"/>
    </row>
    <row r="31" spans="1:22" x14ac:dyDescent="0.2">
      <c r="A31" s="6" t="s">
        <v>36</v>
      </c>
      <c r="B31" s="58">
        <v>0</v>
      </c>
      <c r="C31" s="26">
        <v>0</v>
      </c>
      <c r="D31" s="59">
        <v>0</v>
      </c>
      <c r="E31" s="59">
        <v>0</v>
      </c>
      <c r="F31" s="59">
        <v>0</v>
      </c>
      <c r="G31" s="59">
        <v>0</v>
      </c>
      <c r="H31" s="59">
        <v>0</v>
      </c>
      <c r="I31" s="59">
        <v>0</v>
      </c>
      <c r="J31" s="59">
        <v>0</v>
      </c>
      <c r="K31" s="59">
        <v>0</v>
      </c>
      <c r="L31" s="59">
        <v>0</v>
      </c>
      <c r="M31" s="60">
        <v>0</v>
      </c>
      <c r="N31" s="60">
        <v>0</v>
      </c>
      <c r="O31" s="63"/>
      <c r="P31" s="61">
        <f t="shared" si="0"/>
        <v>0</v>
      </c>
      <c r="Q31" s="47">
        <v>7258</v>
      </c>
      <c r="R31" s="47">
        <v>0</v>
      </c>
      <c r="S31" s="48">
        <f t="shared" si="1"/>
        <v>0</v>
      </c>
      <c r="T31" s="64"/>
      <c r="U31" s="28"/>
      <c r="V31" s="26"/>
    </row>
    <row r="32" spans="1:22" x14ac:dyDescent="0.2">
      <c r="A32" s="6" t="s">
        <v>37</v>
      </c>
      <c r="B32" s="58">
        <v>6933</v>
      </c>
      <c r="C32" s="26">
        <v>267</v>
      </c>
      <c r="D32" s="59">
        <v>204</v>
      </c>
      <c r="E32" s="59">
        <v>132</v>
      </c>
      <c r="F32" s="59">
        <v>321</v>
      </c>
      <c r="G32" s="59">
        <v>167</v>
      </c>
      <c r="H32" s="59">
        <v>177</v>
      </c>
      <c r="I32" s="59">
        <v>579</v>
      </c>
      <c r="J32" s="59">
        <v>24</v>
      </c>
      <c r="K32" s="59">
        <v>0</v>
      </c>
      <c r="L32" s="59">
        <v>213</v>
      </c>
      <c r="M32" s="60">
        <v>360</v>
      </c>
      <c r="N32" s="60">
        <v>5431</v>
      </c>
      <c r="O32" s="63"/>
      <c r="P32" s="61">
        <f t="shared" si="0"/>
        <v>14808</v>
      </c>
      <c r="Q32" s="47">
        <v>10530</v>
      </c>
      <c r="R32" s="47">
        <v>15258.10361067504</v>
      </c>
      <c r="S32" s="48">
        <f t="shared" si="1"/>
        <v>450.10361067503982</v>
      </c>
      <c r="T32" s="48">
        <f t="shared" si="2"/>
        <v>97.050068460931584</v>
      </c>
      <c r="U32" s="28"/>
      <c r="V32" s="26"/>
    </row>
    <row r="33" spans="1:22" x14ac:dyDescent="0.2">
      <c r="A33" s="6" t="s">
        <v>38</v>
      </c>
      <c r="B33" s="58">
        <v>1243</v>
      </c>
      <c r="C33" s="26">
        <v>779</v>
      </c>
      <c r="D33" s="59">
        <v>1484</v>
      </c>
      <c r="E33" s="59">
        <v>431</v>
      </c>
      <c r="F33" s="59">
        <v>2093</v>
      </c>
      <c r="G33" s="59">
        <v>1204</v>
      </c>
      <c r="H33" s="59">
        <v>804</v>
      </c>
      <c r="I33" s="59">
        <v>1429</v>
      </c>
      <c r="J33" s="59">
        <v>1897</v>
      </c>
      <c r="K33" s="59">
        <v>1272</v>
      </c>
      <c r="L33" s="59">
        <v>694</v>
      </c>
      <c r="M33" s="60">
        <v>967</v>
      </c>
      <c r="N33" s="60">
        <v>133</v>
      </c>
      <c r="O33" s="63">
        <v>2908</v>
      </c>
      <c r="P33" s="61">
        <f t="shared" si="0"/>
        <v>17338</v>
      </c>
      <c r="Q33" s="47">
        <v>12636</v>
      </c>
      <c r="R33" s="47">
        <v>18309.524332810048</v>
      </c>
      <c r="S33" s="48">
        <f t="shared" si="1"/>
        <v>971.52433281004778</v>
      </c>
      <c r="T33" s="48">
        <f t="shared" si="2"/>
        <v>94.693885460098443</v>
      </c>
      <c r="U33" s="28"/>
      <c r="V33" s="26"/>
    </row>
    <row r="34" spans="1:22" x14ac:dyDescent="0.2">
      <c r="A34" s="6" t="s">
        <v>81</v>
      </c>
      <c r="B34" s="58">
        <v>0</v>
      </c>
      <c r="C34" s="26">
        <v>0</v>
      </c>
      <c r="D34" s="59">
        <v>0</v>
      </c>
      <c r="E34" s="59">
        <v>0</v>
      </c>
      <c r="F34" s="59">
        <v>0</v>
      </c>
      <c r="G34" s="59">
        <v>0</v>
      </c>
      <c r="H34" s="59">
        <v>0</v>
      </c>
      <c r="I34" s="59">
        <v>0</v>
      </c>
      <c r="J34" s="59">
        <v>0</v>
      </c>
      <c r="K34" s="59">
        <v>0</v>
      </c>
      <c r="L34" s="59">
        <v>0</v>
      </c>
      <c r="M34" s="60">
        <v>0</v>
      </c>
      <c r="N34" s="60">
        <v>0</v>
      </c>
      <c r="O34" s="63"/>
      <c r="P34" s="61">
        <f t="shared" si="0"/>
        <v>0</v>
      </c>
      <c r="Q34" s="47">
        <v>7258</v>
      </c>
      <c r="R34" s="47">
        <v>7258</v>
      </c>
      <c r="S34" s="48">
        <f t="shared" si="1"/>
        <v>7258</v>
      </c>
      <c r="T34" s="48">
        <f t="shared" si="2"/>
        <v>0</v>
      </c>
      <c r="U34" s="28"/>
      <c r="V34" s="26"/>
    </row>
    <row r="35" spans="1:22" x14ac:dyDescent="0.2">
      <c r="A35" s="6" t="s">
        <v>39</v>
      </c>
      <c r="B35" s="58">
        <v>2894</v>
      </c>
      <c r="C35" s="26">
        <v>10796</v>
      </c>
      <c r="D35" s="59">
        <v>0</v>
      </c>
      <c r="E35" s="59">
        <v>0</v>
      </c>
      <c r="F35" s="59">
        <v>0</v>
      </c>
      <c r="G35" s="59">
        <v>0</v>
      </c>
      <c r="H35" s="59">
        <v>0</v>
      </c>
      <c r="I35" s="59">
        <v>0</v>
      </c>
      <c r="J35" s="59">
        <v>0</v>
      </c>
      <c r="K35" s="59">
        <v>0</v>
      </c>
      <c r="L35" s="59">
        <v>0</v>
      </c>
      <c r="M35" s="60">
        <v>0</v>
      </c>
      <c r="N35" s="60">
        <v>6147</v>
      </c>
      <c r="O35" s="63"/>
      <c r="P35" s="61">
        <f t="shared" si="0"/>
        <v>19837</v>
      </c>
      <c r="Q35" s="47">
        <v>13690</v>
      </c>
      <c r="R35" s="47">
        <v>19836.734693877552</v>
      </c>
      <c r="S35" s="48">
        <f t="shared" si="1"/>
        <v>-0.26530612244823715</v>
      </c>
      <c r="T35" s="48">
        <f t="shared" si="2"/>
        <v>100.00133744855967</v>
      </c>
      <c r="U35" s="28"/>
      <c r="V35" s="26"/>
    </row>
    <row r="36" spans="1:22" x14ac:dyDescent="0.2">
      <c r="A36" s="6" t="s">
        <v>40</v>
      </c>
      <c r="B36" s="58">
        <v>0</v>
      </c>
      <c r="C36" s="26">
        <v>9073</v>
      </c>
      <c r="D36" s="59">
        <v>0</v>
      </c>
      <c r="E36" s="59">
        <v>2546</v>
      </c>
      <c r="F36" s="59">
        <v>10495</v>
      </c>
      <c r="G36" s="59">
        <v>0</v>
      </c>
      <c r="H36" s="59">
        <v>0</v>
      </c>
      <c r="I36" s="59">
        <v>0</v>
      </c>
      <c r="J36" s="59">
        <v>0</v>
      </c>
      <c r="K36" s="59">
        <v>0</v>
      </c>
      <c r="L36" s="59">
        <v>4049</v>
      </c>
      <c r="M36" s="60">
        <v>5880</v>
      </c>
      <c r="N36" s="60">
        <v>0</v>
      </c>
      <c r="O36" s="63"/>
      <c r="P36" s="61">
        <f t="shared" si="0"/>
        <v>32043</v>
      </c>
      <c r="Q36" s="47">
        <v>22114</v>
      </c>
      <c r="R36" s="47">
        <v>32043.41758241758</v>
      </c>
      <c r="S36" s="48">
        <f t="shared" si="1"/>
        <v>0.41758241757997894</v>
      </c>
      <c r="T36" s="48">
        <f>100*P36/R36</f>
        <v>99.998696823094775</v>
      </c>
      <c r="U36" s="28"/>
      <c r="V36" s="26"/>
    </row>
    <row r="37" spans="1:22" x14ac:dyDescent="0.2">
      <c r="A37" s="6" t="s">
        <v>41</v>
      </c>
      <c r="B37" s="58">
        <v>26</v>
      </c>
      <c r="C37" s="26">
        <v>0</v>
      </c>
      <c r="D37" s="59">
        <v>0</v>
      </c>
      <c r="E37" s="59">
        <v>0</v>
      </c>
      <c r="F37" s="59">
        <v>209</v>
      </c>
      <c r="G37" s="59">
        <v>7700</v>
      </c>
      <c r="H37" s="59">
        <v>7857</v>
      </c>
      <c r="I37" s="59">
        <v>12260</v>
      </c>
      <c r="J37" s="59">
        <v>0</v>
      </c>
      <c r="K37" s="59">
        <v>0</v>
      </c>
      <c r="L37" s="59">
        <v>6380</v>
      </c>
      <c r="M37" s="60">
        <v>836</v>
      </c>
      <c r="N37" s="60">
        <v>0</v>
      </c>
      <c r="O37" s="63"/>
      <c r="P37" s="61">
        <f t="shared" si="0"/>
        <v>35268</v>
      </c>
      <c r="Q37" s="47">
        <v>30538</v>
      </c>
      <c r="R37" s="47">
        <v>44250.100470957608</v>
      </c>
      <c r="S37" s="48">
        <f t="shared" si="1"/>
        <v>8982.1004709576082</v>
      </c>
      <c r="T37" s="48">
        <f t="shared" si="2"/>
        <v>79.701513950566564</v>
      </c>
      <c r="U37" s="28"/>
      <c r="V37" s="26"/>
    </row>
    <row r="38" spans="1:22" x14ac:dyDescent="0.2">
      <c r="A38" s="6" t="s">
        <v>42</v>
      </c>
      <c r="B38" s="58">
        <v>0</v>
      </c>
      <c r="C38" s="26">
        <v>0</v>
      </c>
      <c r="D38" s="59">
        <v>0</v>
      </c>
      <c r="E38" s="59">
        <v>0</v>
      </c>
      <c r="F38" s="59">
        <v>0</v>
      </c>
      <c r="G38" s="59">
        <v>0</v>
      </c>
      <c r="H38" s="59">
        <v>0</v>
      </c>
      <c r="I38" s="59">
        <v>0</v>
      </c>
      <c r="J38" s="59">
        <v>0</v>
      </c>
      <c r="K38" s="59">
        <v>0</v>
      </c>
      <c r="L38" s="59">
        <v>0</v>
      </c>
      <c r="M38" s="60">
        <v>0</v>
      </c>
      <c r="N38" s="60">
        <v>0</v>
      </c>
      <c r="O38" s="63"/>
      <c r="P38" s="61">
        <f t="shared" si="0"/>
        <v>0</v>
      </c>
      <c r="Q38" s="47">
        <v>7258</v>
      </c>
      <c r="R38" s="47">
        <v>0</v>
      </c>
      <c r="S38" s="48">
        <f t="shared" si="1"/>
        <v>0</v>
      </c>
      <c r="T38" s="64"/>
      <c r="U38" s="28"/>
      <c r="V38" s="26"/>
    </row>
    <row r="39" spans="1:22" x14ac:dyDescent="0.2">
      <c r="A39" s="6" t="s">
        <v>43</v>
      </c>
      <c r="B39" s="58">
        <v>106</v>
      </c>
      <c r="C39" s="26">
        <v>106</v>
      </c>
      <c r="D39" s="59">
        <v>766</v>
      </c>
      <c r="E39" s="59">
        <v>240</v>
      </c>
      <c r="F39" s="59">
        <v>461</v>
      </c>
      <c r="G39" s="59">
        <v>142</v>
      </c>
      <c r="H39" s="59">
        <v>0</v>
      </c>
      <c r="I39" s="59">
        <v>0</v>
      </c>
      <c r="J39" s="59">
        <v>0</v>
      </c>
      <c r="K39" s="59">
        <v>120</v>
      </c>
      <c r="L39" s="59">
        <v>1611</v>
      </c>
      <c r="M39" s="60">
        <v>2094</v>
      </c>
      <c r="N39" s="60">
        <v>1391</v>
      </c>
      <c r="O39" s="63"/>
      <c r="P39" s="61">
        <f t="shared" si="0"/>
        <v>7037</v>
      </c>
      <c r="Q39" s="47">
        <v>7258</v>
      </c>
      <c r="R39" s="47">
        <v>7258</v>
      </c>
      <c r="S39" s="48">
        <f t="shared" si="1"/>
        <v>221</v>
      </c>
      <c r="T39" s="48">
        <f t="shared" si="2"/>
        <v>96.955084045191512</v>
      </c>
      <c r="U39" s="28"/>
      <c r="V39" s="26"/>
    </row>
    <row r="40" spans="1:22" x14ac:dyDescent="0.2">
      <c r="A40" s="6" t="s">
        <v>44</v>
      </c>
      <c r="B40" s="58">
        <v>0</v>
      </c>
      <c r="C40" s="26">
        <v>0</v>
      </c>
      <c r="D40" s="59">
        <v>29828</v>
      </c>
      <c r="E40" s="59">
        <v>0</v>
      </c>
      <c r="F40" s="59">
        <v>0</v>
      </c>
      <c r="G40" s="59">
        <v>0</v>
      </c>
      <c r="H40" s="59">
        <v>0</v>
      </c>
      <c r="I40" s="59">
        <v>0</v>
      </c>
      <c r="J40" s="59">
        <v>0</v>
      </c>
      <c r="K40" s="59">
        <v>0</v>
      </c>
      <c r="L40" s="59">
        <v>130</v>
      </c>
      <c r="M40" s="60">
        <v>0</v>
      </c>
      <c r="N40" s="60">
        <v>32444</v>
      </c>
      <c r="O40" s="63"/>
      <c r="P40" s="61">
        <f t="shared" si="0"/>
        <v>62402</v>
      </c>
      <c r="Q40" s="47">
        <v>43175</v>
      </c>
      <c r="R40" s="47">
        <v>62560.624803767656</v>
      </c>
      <c r="S40" s="48">
        <f t="shared" si="1"/>
        <v>158.62480376765598</v>
      </c>
      <c r="T40" s="48">
        <f t="shared" si="2"/>
        <v>99.746446260303173</v>
      </c>
      <c r="U40" s="28"/>
      <c r="V40" s="26"/>
    </row>
    <row r="41" spans="1:22" x14ac:dyDescent="0.2">
      <c r="A41" s="6" t="s">
        <v>45</v>
      </c>
      <c r="B41" s="58">
        <v>0</v>
      </c>
      <c r="C41" s="26">
        <v>0</v>
      </c>
      <c r="D41" s="59">
        <v>0</v>
      </c>
      <c r="E41" s="59">
        <v>0</v>
      </c>
      <c r="F41" s="59">
        <v>0</v>
      </c>
      <c r="G41" s="59">
        <v>0</v>
      </c>
      <c r="H41" s="59">
        <v>25725</v>
      </c>
      <c r="I41" s="59">
        <v>25725</v>
      </c>
      <c r="J41" s="59">
        <v>25175</v>
      </c>
      <c r="K41" s="59">
        <v>32928</v>
      </c>
      <c r="L41" s="59">
        <v>30585</v>
      </c>
      <c r="M41" s="60">
        <v>0</v>
      </c>
      <c r="N41" s="60">
        <v>0</v>
      </c>
      <c r="O41" s="63">
        <v>57719</v>
      </c>
      <c r="P41" s="61">
        <f t="shared" si="0"/>
        <v>197857</v>
      </c>
      <c r="Q41" s="47">
        <v>142160</v>
      </c>
      <c r="R41" s="47">
        <v>205990.39874411302</v>
      </c>
      <c r="S41" s="48">
        <f t="shared" si="1"/>
        <v>8133.3987441130157</v>
      </c>
      <c r="T41" s="48">
        <f t="shared" si="2"/>
        <v>96.051564153620305</v>
      </c>
      <c r="U41" s="28"/>
      <c r="V41" s="26"/>
    </row>
    <row r="42" spans="1:22" x14ac:dyDescent="0.2">
      <c r="A42" s="6" t="s">
        <v>46</v>
      </c>
      <c r="B42" s="58">
        <v>0</v>
      </c>
      <c r="C42" s="26">
        <v>0</v>
      </c>
      <c r="D42" s="59">
        <v>0</v>
      </c>
      <c r="E42" s="59">
        <v>0</v>
      </c>
      <c r="F42" s="59">
        <v>0</v>
      </c>
      <c r="G42" s="59">
        <v>0</v>
      </c>
      <c r="H42" s="59">
        <v>0</v>
      </c>
      <c r="I42" s="59">
        <v>0</v>
      </c>
      <c r="J42" s="59">
        <v>0</v>
      </c>
      <c r="K42" s="59">
        <v>0</v>
      </c>
      <c r="L42" s="59">
        <v>0</v>
      </c>
      <c r="M42" s="60">
        <v>28645</v>
      </c>
      <c r="N42" s="60">
        <v>6450</v>
      </c>
      <c r="O42" s="63"/>
      <c r="P42" s="61">
        <f t="shared" si="0"/>
        <v>35095</v>
      </c>
      <c r="Q42" s="47">
        <v>24220</v>
      </c>
      <c r="R42" s="47">
        <v>35094.838304552584</v>
      </c>
      <c r="S42" s="48">
        <f t="shared" si="1"/>
        <v>-0.16169544741569553</v>
      </c>
      <c r="T42" s="48">
        <f t="shared" si="2"/>
        <v>100.00046073854512</v>
      </c>
      <c r="U42" s="28"/>
      <c r="V42" s="26"/>
    </row>
    <row r="43" spans="1:22" x14ac:dyDescent="0.2">
      <c r="A43" s="6" t="s">
        <v>47</v>
      </c>
      <c r="B43" s="58">
        <v>0</v>
      </c>
      <c r="C43" s="26">
        <v>0</v>
      </c>
      <c r="D43" s="59">
        <v>0</v>
      </c>
      <c r="E43" s="59">
        <v>0</v>
      </c>
      <c r="F43" s="59">
        <v>0</v>
      </c>
      <c r="G43" s="59">
        <v>0</v>
      </c>
      <c r="H43" s="59">
        <v>0</v>
      </c>
      <c r="I43" s="59">
        <v>0</v>
      </c>
      <c r="J43" s="59">
        <v>0</v>
      </c>
      <c r="K43" s="59">
        <v>0</v>
      </c>
      <c r="L43" s="59">
        <v>0</v>
      </c>
      <c r="M43" s="60">
        <v>0</v>
      </c>
      <c r="N43" s="60">
        <v>0</v>
      </c>
      <c r="O43" s="63"/>
      <c r="P43" s="61">
        <f t="shared" si="0"/>
        <v>0</v>
      </c>
      <c r="Q43" s="47">
        <v>7258</v>
      </c>
      <c r="R43" s="47">
        <v>0</v>
      </c>
      <c r="S43" s="48">
        <f t="shared" si="1"/>
        <v>0</v>
      </c>
      <c r="T43" s="64"/>
      <c r="U43" s="28"/>
      <c r="V43" s="26"/>
    </row>
    <row r="44" spans="1:22" x14ac:dyDescent="0.2">
      <c r="A44" s="6" t="s">
        <v>48</v>
      </c>
      <c r="B44" s="58">
        <v>16061</v>
      </c>
      <c r="C44" s="26">
        <v>0</v>
      </c>
      <c r="D44" s="59">
        <v>0</v>
      </c>
      <c r="E44" s="59">
        <v>0</v>
      </c>
      <c r="F44" s="59">
        <v>0</v>
      </c>
      <c r="G44" s="59">
        <v>0</v>
      </c>
      <c r="H44" s="59">
        <v>0</v>
      </c>
      <c r="I44" s="59">
        <v>0</v>
      </c>
      <c r="J44" s="59">
        <v>0</v>
      </c>
      <c r="K44" s="59">
        <v>0</v>
      </c>
      <c r="L44" s="59">
        <v>0</v>
      </c>
      <c r="M44" s="60">
        <v>0</v>
      </c>
      <c r="N44" s="60">
        <v>7565</v>
      </c>
      <c r="O44" s="63"/>
      <c r="P44" s="61">
        <f t="shared" si="0"/>
        <v>23626</v>
      </c>
      <c r="Q44" s="47">
        <v>16849</v>
      </c>
      <c r="R44" s="47">
        <v>24414.365777080064</v>
      </c>
      <c r="S44" s="48">
        <f t="shared" si="1"/>
        <v>788.36577708006371</v>
      </c>
      <c r="T44" s="48">
        <f t="shared" si="2"/>
        <v>96.770893889776275</v>
      </c>
      <c r="U44" s="28"/>
      <c r="V44" s="26"/>
    </row>
    <row r="45" spans="1:22" x14ac:dyDescent="0.2">
      <c r="A45" s="6" t="s">
        <v>49</v>
      </c>
      <c r="B45" s="58">
        <v>0</v>
      </c>
      <c r="C45" s="26">
        <v>0</v>
      </c>
      <c r="D45" s="59">
        <v>0</v>
      </c>
      <c r="E45" s="59">
        <v>0</v>
      </c>
      <c r="F45" s="59">
        <v>0</v>
      </c>
      <c r="G45" s="59">
        <v>0</v>
      </c>
      <c r="H45" s="59">
        <v>0</v>
      </c>
      <c r="I45" s="59">
        <v>0</v>
      </c>
      <c r="J45" s="59">
        <v>0</v>
      </c>
      <c r="K45" s="59">
        <v>0</v>
      </c>
      <c r="L45" s="59">
        <v>0</v>
      </c>
      <c r="M45" s="60">
        <v>0</v>
      </c>
      <c r="N45" s="60">
        <v>0</v>
      </c>
      <c r="O45" s="63"/>
      <c r="P45" s="61">
        <f t="shared" si="0"/>
        <v>0</v>
      </c>
      <c r="Q45" s="47">
        <v>12636</v>
      </c>
      <c r="R45" s="47">
        <v>0</v>
      </c>
      <c r="S45" s="48">
        <f t="shared" si="1"/>
        <v>0</v>
      </c>
      <c r="T45" s="64"/>
      <c r="U45" s="28"/>
      <c r="V45" s="26"/>
    </row>
    <row r="46" spans="1:22" x14ac:dyDescent="0.2">
      <c r="A46" s="6" t="s">
        <v>50</v>
      </c>
      <c r="B46" s="58">
        <v>0</v>
      </c>
      <c r="C46" s="26">
        <v>0</v>
      </c>
      <c r="D46" s="59">
        <v>0</v>
      </c>
      <c r="E46" s="59">
        <v>0</v>
      </c>
      <c r="F46" s="59">
        <v>0</v>
      </c>
      <c r="G46" s="59">
        <v>0</v>
      </c>
      <c r="H46" s="59">
        <v>0</v>
      </c>
      <c r="I46" s="59">
        <v>0</v>
      </c>
      <c r="J46" s="59">
        <v>0</v>
      </c>
      <c r="K46" s="59">
        <v>0</v>
      </c>
      <c r="L46" s="59">
        <v>0</v>
      </c>
      <c r="M46" s="60">
        <v>0</v>
      </c>
      <c r="N46" s="60">
        <v>21362</v>
      </c>
      <c r="O46" s="63"/>
      <c r="P46" s="61">
        <f t="shared" si="0"/>
        <v>21362</v>
      </c>
      <c r="Q46" s="47">
        <v>14743</v>
      </c>
      <c r="R46" s="47">
        <v>21361.945054945056</v>
      </c>
      <c r="S46" s="48">
        <f t="shared" si="1"/>
        <v>-5.4945054944255389E-2</v>
      </c>
      <c r="T46" s="48">
        <f t="shared" si="2"/>
        <v>100.0002572099816</v>
      </c>
      <c r="U46" s="28"/>
      <c r="V46" s="26"/>
    </row>
    <row r="47" spans="1:22" x14ac:dyDescent="0.2">
      <c r="A47" s="6" t="s">
        <v>51</v>
      </c>
      <c r="B47" s="58">
        <v>0</v>
      </c>
      <c r="C47" s="26">
        <v>0</v>
      </c>
      <c r="D47" s="59">
        <v>0</v>
      </c>
      <c r="E47" s="59">
        <v>0</v>
      </c>
      <c r="F47" s="59">
        <v>0</v>
      </c>
      <c r="G47" s="59">
        <v>0</v>
      </c>
      <c r="H47" s="59">
        <v>0</v>
      </c>
      <c r="I47" s="59">
        <v>0</v>
      </c>
      <c r="J47" s="59">
        <v>0</v>
      </c>
      <c r="K47" s="59">
        <v>0</v>
      </c>
      <c r="L47" s="59">
        <v>0</v>
      </c>
      <c r="M47" s="60">
        <v>0</v>
      </c>
      <c r="N47" s="60">
        <v>0</v>
      </c>
      <c r="O47" s="63"/>
      <c r="P47" s="61">
        <f t="shared" si="0"/>
        <v>0</v>
      </c>
      <c r="Q47" s="47">
        <v>7371</v>
      </c>
      <c r="R47" s="47">
        <v>0</v>
      </c>
      <c r="S47" s="48">
        <f t="shared" si="1"/>
        <v>0</v>
      </c>
      <c r="T47" s="64"/>
      <c r="U47" s="28"/>
      <c r="V47" s="26"/>
    </row>
    <row r="48" spans="1:22" x14ac:dyDescent="0.2">
      <c r="A48" s="6" t="s">
        <v>52</v>
      </c>
      <c r="B48" s="58">
        <v>0</v>
      </c>
      <c r="C48" s="26">
        <v>0</v>
      </c>
      <c r="D48" s="59">
        <v>0</v>
      </c>
      <c r="E48" s="59">
        <v>0</v>
      </c>
      <c r="F48" s="59">
        <v>0</v>
      </c>
      <c r="G48" s="59">
        <v>0</v>
      </c>
      <c r="H48" s="59">
        <v>0</v>
      </c>
      <c r="I48" s="59">
        <v>0</v>
      </c>
      <c r="J48" s="59">
        <v>0</v>
      </c>
      <c r="K48" s="59">
        <v>0</v>
      </c>
      <c r="L48" s="59">
        <v>0</v>
      </c>
      <c r="M48" s="60">
        <v>0</v>
      </c>
      <c r="N48" s="60">
        <v>0</v>
      </c>
      <c r="O48" s="63"/>
      <c r="P48" s="61">
        <f t="shared" si="0"/>
        <v>0</v>
      </c>
      <c r="Q48" s="47">
        <v>7258</v>
      </c>
      <c r="R48" s="47">
        <v>0</v>
      </c>
      <c r="S48" s="48">
        <f t="shared" si="1"/>
        <v>0</v>
      </c>
      <c r="T48" s="64"/>
      <c r="U48" s="28"/>
      <c r="V48" s="26"/>
    </row>
    <row r="49" spans="1:36" x14ac:dyDescent="0.2">
      <c r="A49" s="6" t="s">
        <v>53</v>
      </c>
      <c r="B49" s="62">
        <v>2944</v>
      </c>
      <c r="C49" s="26">
        <v>6889</v>
      </c>
      <c r="D49" s="59">
        <v>0</v>
      </c>
      <c r="E49" s="59">
        <v>0</v>
      </c>
      <c r="F49" s="59">
        <v>0</v>
      </c>
      <c r="G49" s="59">
        <v>0</v>
      </c>
      <c r="H49" s="59">
        <v>0</v>
      </c>
      <c r="I49" s="59">
        <v>0</v>
      </c>
      <c r="J49" s="59">
        <v>0</v>
      </c>
      <c r="K49" s="59">
        <v>0</v>
      </c>
      <c r="L49" s="59">
        <v>0</v>
      </c>
      <c r="M49" s="60">
        <v>0</v>
      </c>
      <c r="N49" s="65">
        <v>5679</v>
      </c>
      <c r="O49" s="63"/>
      <c r="P49" s="61">
        <f t="shared" si="0"/>
        <v>15512</v>
      </c>
      <c r="Q49" s="47">
        <v>12636</v>
      </c>
      <c r="R49" s="47">
        <v>18309.524332810048</v>
      </c>
      <c r="S49" s="48">
        <f t="shared" si="1"/>
        <v>2797.5243328100478</v>
      </c>
      <c r="T49" s="48">
        <f>100*P49/R49</f>
        <v>84.72093385955975</v>
      </c>
      <c r="U49" s="28"/>
      <c r="V49" s="26"/>
    </row>
    <row r="50" spans="1:36" x14ac:dyDescent="0.2">
      <c r="B50" s="26"/>
      <c r="C50" s="26"/>
      <c r="D50" s="26"/>
      <c r="E50" s="26"/>
      <c r="F50" s="26"/>
      <c r="G50" s="27"/>
      <c r="H50" s="27"/>
      <c r="I50" s="27"/>
      <c r="J50" s="27"/>
      <c r="K50" s="27"/>
      <c r="L50" s="27"/>
      <c r="M50" s="27"/>
      <c r="N50" s="66"/>
      <c r="O50" s="66"/>
      <c r="P50" s="50"/>
      <c r="Q50" s="51"/>
      <c r="R50" s="51"/>
      <c r="S50" s="52"/>
      <c r="T50" s="52"/>
    </row>
    <row r="51" spans="1:36" s="2" customFormat="1" x14ac:dyDescent="0.2">
      <c r="A51" s="30" t="s">
        <v>55</v>
      </c>
      <c r="B51" s="31">
        <f>SUM(B10:B49)</f>
        <v>110514</v>
      </c>
      <c r="C51" s="31">
        <f t="shared" ref="C51:O51" si="3">SUM(C10:C49)</f>
        <v>94676</v>
      </c>
      <c r="D51" s="31">
        <f t="shared" si="3"/>
        <v>198439</v>
      </c>
      <c r="E51" s="31">
        <f t="shared" si="3"/>
        <v>33123</v>
      </c>
      <c r="F51" s="31">
        <f>SUM(F10:F49)</f>
        <v>36384</v>
      </c>
      <c r="G51" s="31">
        <f>SUM(G10:G49)</f>
        <v>98045</v>
      </c>
      <c r="H51" s="31">
        <f t="shared" si="3"/>
        <v>105679</v>
      </c>
      <c r="I51" s="31">
        <f t="shared" si="3"/>
        <v>60874</v>
      </c>
      <c r="J51" s="31">
        <f t="shared" si="3"/>
        <v>82716</v>
      </c>
      <c r="K51" s="31">
        <f t="shared" si="3"/>
        <v>60085</v>
      </c>
      <c r="L51" s="31">
        <f t="shared" si="3"/>
        <v>94790</v>
      </c>
      <c r="M51" s="31">
        <f t="shared" si="3"/>
        <v>96598</v>
      </c>
      <c r="N51" s="54">
        <f t="shared" si="3"/>
        <v>131657</v>
      </c>
      <c r="O51" s="54">
        <f t="shared" si="3"/>
        <v>82029</v>
      </c>
      <c r="P51" s="54">
        <f>SUM(P10:P50)</f>
        <v>1285609</v>
      </c>
      <c r="Q51" s="55">
        <f>SUM(Q10:Q50)</f>
        <v>1117195</v>
      </c>
      <c r="R51" s="55">
        <f>SUM(R10:R50)</f>
        <v>1361884.9999999998</v>
      </c>
      <c r="S51" s="55">
        <f>SUM(S10:S50)</f>
        <v>76275.999999999971</v>
      </c>
      <c r="T51" s="56">
        <f>100*P51/R51</f>
        <v>94.399233415449928</v>
      </c>
      <c r="U51" s="31"/>
      <c r="V51" s="26"/>
      <c r="W51" s="6"/>
      <c r="X51" s="6"/>
      <c r="Y51" s="6"/>
      <c r="Z51" s="6"/>
      <c r="AA51" s="6"/>
      <c r="AB51" s="6"/>
      <c r="AC51" s="6"/>
      <c r="AD51" s="6"/>
      <c r="AE51" s="6"/>
      <c r="AF51" s="6"/>
      <c r="AG51" s="6"/>
      <c r="AH51" s="6"/>
      <c r="AI51" s="6"/>
      <c r="AJ51" s="6"/>
    </row>
    <row r="52" spans="1:36" s="279" customFormat="1" x14ac:dyDescent="0.2">
      <c r="A52" s="299" t="s">
        <v>442</v>
      </c>
      <c r="B52" s="363"/>
      <c r="C52" s="363"/>
      <c r="D52" s="363"/>
      <c r="E52" s="363"/>
      <c r="F52" s="363"/>
      <c r="G52" s="363"/>
      <c r="H52" s="363"/>
      <c r="I52" s="363"/>
      <c r="J52" s="363"/>
      <c r="K52" s="363"/>
      <c r="L52" s="363"/>
      <c r="M52" s="300"/>
      <c r="N52" s="300"/>
      <c r="O52" s="300"/>
      <c r="P52" s="364"/>
      <c r="Q52" s="365"/>
      <c r="U52" s="321"/>
    </row>
    <row r="53" spans="1:36" ht="12.75" customHeight="1" x14ac:dyDescent="0.2">
      <c r="A53" s="6" t="s">
        <v>424</v>
      </c>
      <c r="B53" s="26"/>
      <c r="C53" s="26"/>
      <c r="D53" s="26"/>
      <c r="E53" s="26"/>
      <c r="F53" s="26"/>
      <c r="Q53" s="28"/>
      <c r="R53" s="28"/>
    </row>
    <row r="54" spans="1:36" ht="12.75" customHeight="1" x14ac:dyDescent="0.2">
      <c r="A54" s="6" t="s">
        <v>331</v>
      </c>
      <c r="C54" s="26"/>
      <c r="D54" s="26"/>
      <c r="E54" s="26"/>
      <c r="Q54" s="28"/>
      <c r="R54" s="28"/>
    </row>
    <row r="55" spans="1:36" x14ac:dyDescent="0.2">
      <c r="A55" s="279" t="s">
        <v>389</v>
      </c>
      <c r="Q55" s="28"/>
      <c r="R55" s="28"/>
    </row>
    <row r="56" spans="1:36" x14ac:dyDescent="0.2">
      <c r="E56" s="26"/>
    </row>
  </sheetData>
  <pageMargins left="0.43" right="0.16" top="0.56999999999999995" bottom="0.44" header="0.5" footer="0.4"/>
  <pageSetup scale="75" orientation="landscape"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pageSetUpPr fitToPage="1"/>
  </sheetPr>
  <dimension ref="A1:AI56"/>
  <sheetViews>
    <sheetView zoomScale="60" zoomScaleNormal="60" zoomScaleSheetLayoutView="50" workbookViewId="0">
      <pane xSplit="1" ySplit="6" topLeftCell="B7" activePane="bottomRight" state="frozen"/>
      <selection pane="topRight" activeCell="B1" sqref="B1"/>
      <selection pane="bottomLeft" activeCell="A6" sqref="A6"/>
      <selection pane="bottomRight"/>
    </sheetView>
  </sheetViews>
  <sheetFormatPr defaultColWidth="9.140625" defaultRowHeight="12.75" x14ac:dyDescent="0.2"/>
  <cols>
    <col min="1" max="1" width="23.7109375" style="6" customWidth="1"/>
    <col min="2" max="13" width="8" style="6" customWidth="1"/>
    <col min="14" max="14" width="9.42578125" style="10" customWidth="1"/>
    <col min="15" max="16" width="15.85546875" style="10" customWidth="1"/>
    <col min="17" max="19" width="12" style="6" customWidth="1"/>
    <col min="20" max="20" width="13.140625" style="6" customWidth="1"/>
    <col min="21" max="21" width="11.42578125" style="6" customWidth="1"/>
    <col min="22" max="16384" width="9.140625" style="6"/>
  </cols>
  <sheetData>
    <row r="1" spans="1:35" s="2" customFormat="1" ht="12.75" customHeight="1" x14ac:dyDescent="0.2">
      <c r="A1" s="2" t="s">
        <v>371</v>
      </c>
      <c r="B1" s="251"/>
      <c r="C1" s="251"/>
      <c r="D1" s="251"/>
      <c r="E1" s="251"/>
      <c r="F1" s="251"/>
      <c r="G1" s="251"/>
      <c r="H1" s="251"/>
      <c r="I1" s="251"/>
      <c r="J1" s="251"/>
      <c r="K1" s="251"/>
      <c r="L1" s="251"/>
      <c r="M1" s="251"/>
      <c r="N1" s="251"/>
      <c r="O1" s="251"/>
      <c r="P1" s="1"/>
      <c r="U1" s="6"/>
      <c r="V1" s="6"/>
      <c r="W1" s="6"/>
      <c r="X1" s="6"/>
      <c r="Y1" s="6"/>
      <c r="Z1" s="6"/>
      <c r="AA1" s="6"/>
      <c r="AB1" s="6"/>
      <c r="AC1" s="6"/>
      <c r="AD1" s="6"/>
      <c r="AE1" s="6"/>
      <c r="AF1" s="6"/>
      <c r="AG1" s="6"/>
      <c r="AH1" s="6"/>
      <c r="AI1" s="6"/>
    </row>
    <row r="2" spans="1:35" ht="12.75" customHeight="1" x14ac:dyDescent="0.25">
      <c r="A2" s="34"/>
      <c r="B2" s="34"/>
      <c r="C2" s="34"/>
      <c r="D2" s="34"/>
      <c r="E2" s="34"/>
      <c r="F2" s="34"/>
      <c r="G2" s="34"/>
      <c r="H2" s="34"/>
      <c r="I2" s="34"/>
      <c r="J2" s="34"/>
      <c r="K2" s="34"/>
      <c r="L2" s="34"/>
      <c r="M2" s="34"/>
      <c r="N2" s="4"/>
      <c r="O2" s="4"/>
      <c r="P2" s="4"/>
    </row>
    <row r="3" spans="1:35" ht="12.75" customHeight="1" x14ac:dyDescent="0.25">
      <c r="A3" s="34"/>
      <c r="B3" s="7" t="s">
        <v>0</v>
      </c>
      <c r="C3" s="34"/>
      <c r="D3" s="34"/>
      <c r="E3" s="34"/>
      <c r="F3" s="34"/>
      <c r="G3" s="34"/>
      <c r="H3" s="34"/>
      <c r="I3" s="34"/>
      <c r="J3" s="34"/>
      <c r="K3" s="34"/>
      <c r="L3" s="34"/>
      <c r="M3" s="34"/>
      <c r="N3" s="4"/>
      <c r="O3" s="4"/>
      <c r="P3" s="4"/>
    </row>
    <row r="4" spans="1:35" ht="12.75" customHeight="1" x14ac:dyDescent="0.25">
      <c r="A4" s="34"/>
      <c r="B4" s="7"/>
      <c r="C4" s="34"/>
      <c r="D4" s="34"/>
      <c r="E4" s="34"/>
      <c r="F4" s="34"/>
      <c r="G4" s="34"/>
      <c r="H4" s="34"/>
      <c r="I4" s="34"/>
      <c r="J4" s="34"/>
      <c r="K4" s="34"/>
      <c r="L4" s="34"/>
      <c r="M4" s="34"/>
      <c r="N4" s="4"/>
      <c r="O4" s="4"/>
      <c r="P4" s="4"/>
      <c r="Q4" s="35" t="s">
        <v>65</v>
      </c>
      <c r="R4" s="35" t="s">
        <v>4</v>
      </c>
      <c r="S4" s="35" t="s">
        <v>66</v>
      </c>
    </row>
    <row r="5" spans="1:35" ht="12.75" customHeight="1" x14ac:dyDescent="0.2">
      <c r="B5" s="8">
        <v>42278</v>
      </c>
      <c r="C5" s="8">
        <v>42309</v>
      </c>
      <c r="D5" s="8">
        <v>42339</v>
      </c>
      <c r="E5" s="8">
        <v>42370</v>
      </c>
      <c r="F5" s="8">
        <v>42401</v>
      </c>
      <c r="G5" s="8">
        <v>42430</v>
      </c>
      <c r="H5" s="8">
        <v>42461</v>
      </c>
      <c r="I5" s="8">
        <v>42491</v>
      </c>
      <c r="J5" s="8">
        <v>42522</v>
      </c>
      <c r="K5" s="8">
        <v>42552</v>
      </c>
      <c r="L5" s="8">
        <v>42583</v>
      </c>
      <c r="M5" s="8">
        <v>42614</v>
      </c>
      <c r="N5" s="44" t="s">
        <v>3</v>
      </c>
      <c r="O5" s="23" t="s">
        <v>74</v>
      </c>
      <c r="P5" s="23" t="s">
        <v>74</v>
      </c>
      <c r="Q5" s="35" t="s">
        <v>68</v>
      </c>
      <c r="R5" s="35" t="s">
        <v>69</v>
      </c>
      <c r="S5" s="35" t="s">
        <v>70</v>
      </c>
    </row>
    <row r="6" spans="1:35" ht="12.75" customHeight="1" x14ac:dyDescent="0.2">
      <c r="A6" s="12"/>
      <c r="B6" s="13"/>
      <c r="C6" s="13"/>
      <c r="D6" s="14"/>
      <c r="E6" s="14"/>
      <c r="F6" s="15"/>
      <c r="G6" s="15"/>
      <c r="H6" s="15"/>
      <c r="I6" s="15"/>
      <c r="J6" s="16"/>
      <c r="K6" s="16"/>
      <c r="L6" s="16"/>
      <c r="M6" s="36"/>
      <c r="N6" s="23" t="s">
        <v>9</v>
      </c>
      <c r="O6" s="23" t="s">
        <v>61</v>
      </c>
      <c r="P6" s="23" t="s">
        <v>11</v>
      </c>
      <c r="Q6" s="35" t="s">
        <v>9</v>
      </c>
      <c r="R6" s="35" t="s">
        <v>72</v>
      </c>
      <c r="S6" s="35"/>
      <c r="T6" s="19"/>
      <c r="U6" s="19"/>
    </row>
    <row r="7" spans="1:35" ht="12.75" customHeight="1" x14ac:dyDescent="0.2">
      <c r="A7" s="19"/>
      <c r="B7" s="37"/>
      <c r="C7" s="37"/>
      <c r="D7" s="38"/>
      <c r="E7" s="38"/>
      <c r="F7" s="39"/>
      <c r="G7" s="40"/>
      <c r="H7" s="40"/>
      <c r="I7" s="40"/>
      <c r="J7" s="40"/>
      <c r="K7" s="40"/>
      <c r="L7" s="40"/>
      <c r="M7" s="40"/>
      <c r="N7" s="23"/>
      <c r="O7" s="23"/>
      <c r="P7" s="23"/>
    </row>
    <row r="8" spans="1:35" ht="12.75" customHeight="1" x14ac:dyDescent="0.2">
      <c r="A8" s="24"/>
      <c r="B8" s="24"/>
      <c r="C8" s="24"/>
      <c r="D8" s="24"/>
      <c r="E8" s="24"/>
      <c r="F8" s="24"/>
      <c r="G8" s="35" t="s">
        <v>13</v>
      </c>
      <c r="H8" s="24"/>
      <c r="I8" s="24"/>
      <c r="J8" s="24"/>
      <c r="K8" s="24"/>
      <c r="L8" s="24"/>
      <c r="M8" s="24"/>
      <c r="N8" s="24"/>
      <c r="O8" s="24"/>
      <c r="P8" s="24"/>
    </row>
    <row r="9" spans="1:35" ht="12.75" customHeight="1" x14ac:dyDescent="0.2">
      <c r="A9" s="24"/>
      <c r="B9" s="24"/>
      <c r="C9" s="24"/>
      <c r="D9" s="24"/>
      <c r="E9" s="24"/>
      <c r="F9" s="24"/>
      <c r="G9" s="24"/>
      <c r="H9" s="24"/>
      <c r="I9" s="24"/>
      <c r="J9" s="24"/>
      <c r="K9" s="24"/>
      <c r="L9" s="24"/>
      <c r="M9" s="24"/>
      <c r="N9" s="24"/>
      <c r="O9" s="24"/>
      <c r="P9" s="24"/>
    </row>
    <row r="10" spans="1:35" ht="12.75" customHeight="1" x14ac:dyDescent="0.2">
      <c r="A10" s="6" t="s">
        <v>15</v>
      </c>
      <c r="B10" s="58">
        <v>205</v>
      </c>
      <c r="C10" s="59">
        <v>0</v>
      </c>
      <c r="D10" s="59">
        <v>539</v>
      </c>
      <c r="E10" s="59">
        <v>24111</v>
      </c>
      <c r="F10" s="59">
        <v>1474</v>
      </c>
      <c r="G10" s="59">
        <v>183</v>
      </c>
      <c r="H10" s="59">
        <v>20365</v>
      </c>
      <c r="I10" s="59">
        <v>147</v>
      </c>
      <c r="J10" s="59">
        <v>-4100</v>
      </c>
      <c r="K10" s="59">
        <v>4802</v>
      </c>
      <c r="L10" s="59">
        <v>0</v>
      </c>
      <c r="M10" s="60">
        <v>7598</v>
      </c>
      <c r="N10" s="61">
        <f>SUM(B10:M10)</f>
        <v>55324</v>
      </c>
      <c r="O10" s="47">
        <v>45281</v>
      </c>
      <c r="P10" s="47">
        <v>55324</v>
      </c>
      <c r="Q10" s="48">
        <f>P10-N10</f>
        <v>0</v>
      </c>
      <c r="R10" s="48">
        <f>100*N10/P10</f>
        <v>100</v>
      </c>
      <c r="S10" s="49">
        <f>Q10</f>
        <v>0</v>
      </c>
      <c r="T10" s="28"/>
      <c r="U10" s="26"/>
    </row>
    <row r="11" spans="1:35" ht="12.75" customHeight="1" x14ac:dyDescent="0.2">
      <c r="A11" s="6" t="s">
        <v>75</v>
      </c>
      <c r="B11" s="58">
        <v>71361</v>
      </c>
      <c r="C11" s="59">
        <v>0</v>
      </c>
      <c r="D11" s="59">
        <v>0</v>
      </c>
      <c r="E11" s="59">
        <v>0</v>
      </c>
      <c r="F11" s="59">
        <v>0</v>
      </c>
      <c r="G11" s="59">
        <v>0</v>
      </c>
      <c r="H11" s="59">
        <v>0</v>
      </c>
      <c r="I11" s="59">
        <v>0</v>
      </c>
      <c r="J11" s="59">
        <v>0</v>
      </c>
      <c r="K11" s="59">
        <v>0</v>
      </c>
      <c r="L11" s="59">
        <v>0</v>
      </c>
      <c r="M11" s="60">
        <v>19616</v>
      </c>
      <c r="N11" s="61">
        <f t="shared" ref="N11:N49" si="0">SUM(B11:M11)</f>
        <v>90977</v>
      </c>
      <c r="O11" s="47">
        <v>87402</v>
      </c>
      <c r="P11" s="47">
        <v>106787</v>
      </c>
      <c r="Q11" s="48">
        <f t="shared" ref="Q11:Q49" si="1">P11-N11</f>
        <v>15810</v>
      </c>
      <c r="R11" s="48">
        <f t="shared" ref="R11:R49" si="2">100*N11/P11</f>
        <v>85.194827085693944</v>
      </c>
      <c r="S11" s="49">
        <f>Q11</f>
        <v>15810</v>
      </c>
      <c r="T11" s="28"/>
      <c r="U11" s="26"/>
    </row>
    <row r="12" spans="1:35" ht="12.75" customHeight="1" x14ac:dyDescent="0.2">
      <c r="A12" s="6" t="s">
        <v>17</v>
      </c>
      <c r="B12" s="58">
        <v>0</v>
      </c>
      <c r="C12" s="59">
        <v>0</v>
      </c>
      <c r="D12" s="59">
        <v>7333</v>
      </c>
      <c r="E12" s="59">
        <v>0</v>
      </c>
      <c r="F12" s="59">
        <v>0</v>
      </c>
      <c r="G12" s="59">
        <v>0</v>
      </c>
      <c r="H12" s="59">
        <v>0</v>
      </c>
      <c r="I12" s="59">
        <v>0</v>
      </c>
      <c r="J12" s="59">
        <v>0</v>
      </c>
      <c r="K12" s="59">
        <v>0</v>
      </c>
      <c r="L12" s="59">
        <v>0</v>
      </c>
      <c r="M12" s="60">
        <v>0</v>
      </c>
      <c r="N12" s="61">
        <f t="shared" si="0"/>
        <v>7333</v>
      </c>
      <c r="O12" s="47">
        <v>7371</v>
      </c>
      <c r="P12" s="47">
        <v>7333</v>
      </c>
      <c r="Q12" s="48">
        <f t="shared" si="1"/>
        <v>0</v>
      </c>
      <c r="R12" s="48">
        <f t="shared" si="2"/>
        <v>100</v>
      </c>
      <c r="S12" s="49">
        <f>Q12</f>
        <v>0</v>
      </c>
      <c r="T12" s="28"/>
      <c r="U12" s="26"/>
    </row>
    <row r="13" spans="1:35" x14ac:dyDescent="0.2">
      <c r="A13" s="6" t="s">
        <v>18</v>
      </c>
      <c r="B13" s="58">
        <v>11584</v>
      </c>
      <c r="C13" s="59">
        <v>0</v>
      </c>
      <c r="D13" s="59">
        <v>0</v>
      </c>
      <c r="E13" s="59">
        <v>0</v>
      </c>
      <c r="F13" s="59">
        <v>0</v>
      </c>
      <c r="G13" s="59">
        <v>0</v>
      </c>
      <c r="H13" s="59">
        <v>0</v>
      </c>
      <c r="I13" s="59">
        <v>0</v>
      </c>
      <c r="J13" s="59">
        <v>0</v>
      </c>
      <c r="K13" s="59">
        <v>0</v>
      </c>
      <c r="L13" s="59">
        <v>2570</v>
      </c>
      <c r="M13" s="60">
        <v>0</v>
      </c>
      <c r="N13" s="61">
        <f t="shared" si="0"/>
        <v>14154</v>
      </c>
      <c r="O13" s="47">
        <v>11584</v>
      </c>
      <c r="P13" s="47">
        <v>14154</v>
      </c>
      <c r="Q13" s="48">
        <f t="shared" si="1"/>
        <v>0</v>
      </c>
      <c r="R13" s="48">
        <f t="shared" si="2"/>
        <v>100</v>
      </c>
      <c r="S13" s="49">
        <f>Q13</f>
        <v>0</v>
      </c>
      <c r="T13" s="28"/>
      <c r="U13" s="26"/>
    </row>
    <row r="14" spans="1:35" x14ac:dyDescent="0.2">
      <c r="A14" s="6" t="s">
        <v>19</v>
      </c>
      <c r="B14" s="58">
        <v>0</v>
      </c>
      <c r="C14" s="59">
        <v>0</v>
      </c>
      <c r="D14" s="59">
        <v>0</v>
      </c>
      <c r="E14" s="59">
        <v>0</v>
      </c>
      <c r="F14" s="59">
        <v>0</v>
      </c>
      <c r="G14" s="59">
        <v>0</v>
      </c>
      <c r="H14" s="59">
        <v>0</v>
      </c>
      <c r="I14" s="59">
        <v>0</v>
      </c>
      <c r="J14" s="59">
        <v>0</v>
      </c>
      <c r="K14" s="59">
        <v>0</v>
      </c>
      <c r="L14" s="59">
        <v>0</v>
      </c>
      <c r="M14" s="60">
        <v>0</v>
      </c>
      <c r="N14" s="61">
        <f t="shared" si="0"/>
        <v>0</v>
      </c>
      <c r="O14" s="47">
        <v>8424</v>
      </c>
      <c r="P14" s="47">
        <v>0</v>
      </c>
      <c r="Q14" s="48">
        <f t="shared" si="1"/>
        <v>0</v>
      </c>
      <c r="R14" s="48">
        <v>0</v>
      </c>
      <c r="S14" s="49">
        <f>Q14</f>
        <v>0</v>
      </c>
      <c r="T14" s="28"/>
      <c r="U14" s="26"/>
    </row>
    <row r="15" spans="1:35" x14ac:dyDescent="0.2">
      <c r="A15" s="6" t="s">
        <v>20</v>
      </c>
      <c r="B15" s="58">
        <v>0</v>
      </c>
      <c r="C15" s="59">
        <v>0</v>
      </c>
      <c r="D15" s="59">
        <v>48060</v>
      </c>
      <c r="E15" s="59">
        <v>54783</v>
      </c>
      <c r="F15" s="59">
        <v>26479</v>
      </c>
      <c r="G15" s="59">
        <v>0</v>
      </c>
      <c r="H15" s="59">
        <v>0</v>
      </c>
      <c r="I15" s="59">
        <v>0</v>
      </c>
      <c r="J15" s="59">
        <v>27276</v>
      </c>
      <c r="K15" s="59">
        <v>29958</v>
      </c>
      <c r="L15" s="59">
        <v>0</v>
      </c>
      <c r="M15" s="60">
        <v>0</v>
      </c>
      <c r="N15" s="61">
        <f t="shared" si="0"/>
        <v>186556</v>
      </c>
      <c r="O15" s="47">
        <v>152691</v>
      </c>
      <c r="P15" s="47">
        <v>186556</v>
      </c>
      <c r="Q15" s="48">
        <f t="shared" si="1"/>
        <v>0</v>
      </c>
      <c r="R15" s="48">
        <f t="shared" si="2"/>
        <v>100</v>
      </c>
      <c r="S15" s="49">
        <f t="shared" ref="S15:S49" si="3">Q15</f>
        <v>0</v>
      </c>
      <c r="T15" s="28"/>
      <c r="U15" s="26"/>
    </row>
    <row r="16" spans="1:35" x14ac:dyDescent="0.2">
      <c r="A16" s="6" t="s">
        <v>21</v>
      </c>
      <c r="B16" s="58">
        <v>3174</v>
      </c>
      <c r="C16" s="59">
        <v>631</v>
      </c>
      <c r="D16" s="59">
        <v>1316</v>
      </c>
      <c r="E16" s="59">
        <v>1950</v>
      </c>
      <c r="F16" s="59">
        <v>1607</v>
      </c>
      <c r="G16" s="59">
        <v>1538</v>
      </c>
      <c r="H16" s="59">
        <v>1099</v>
      </c>
      <c r="I16" s="59">
        <v>750</v>
      </c>
      <c r="J16" s="59">
        <v>886</v>
      </c>
      <c r="K16" s="59">
        <v>-1828</v>
      </c>
      <c r="L16" s="59">
        <v>59</v>
      </c>
      <c r="M16" s="60">
        <v>13243</v>
      </c>
      <c r="N16" s="61">
        <f t="shared" si="0"/>
        <v>24425</v>
      </c>
      <c r="O16" s="47">
        <v>25273</v>
      </c>
      <c r="P16" s="47">
        <v>30878</v>
      </c>
      <c r="Q16" s="48">
        <f t="shared" si="1"/>
        <v>6453</v>
      </c>
      <c r="R16" s="48">
        <f t="shared" si="2"/>
        <v>79.101625752963272</v>
      </c>
      <c r="S16" s="49">
        <f t="shared" si="3"/>
        <v>6453</v>
      </c>
      <c r="T16" s="28"/>
      <c r="U16" s="26"/>
    </row>
    <row r="17" spans="1:21" x14ac:dyDescent="0.2">
      <c r="A17" s="6" t="s">
        <v>22</v>
      </c>
      <c r="B17" s="58">
        <v>0</v>
      </c>
      <c r="C17" s="59">
        <v>0</v>
      </c>
      <c r="D17" s="59">
        <v>0</v>
      </c>
      <c r="E17" s="59">
        <v>0</v>
      </c>
      <c r="F17" s="59">
        <v>0</v>
      </c>
      <c r="G17" s="59">
        <v>0</v>
      </c>
      <c r="H17" s="59">
        <v>0</v>
      </c>
      <c r="I17" s="59">
        <v>0</v>
      </c>
      <c r="J17" s="59">
        <v>0</v>
      </c>
      <c r="K17" s="59">
        <v>0</v>
      </c>
      <c r="L17" s="59">
        <v>0</v>
      </c>
      <c r="M17" s="60">
        <v>0</v>
      </c>
      <c r="N17" s="61">
        <f t="shared" si="0"/>
        <v>0</v>
      </c>
      <c r="O17" s="47">
        <v>7258</v>
      </c>
      <c r="P17" s="47">
        <v>0</v>
      </c>
      <c r="Q17" s="48">
        <f t="shared" si="1"/>
        <v>0</v>
      </c>
      <c r="R17" s="48">
        <v>0</v>
      </c>
      <c r="S17" s="49">
        <f t="shared" si="3"/>
        <v>0</v>
      </c>
      <c r="T17" s="28"/>
      <c r="U17" s="26"/>
    </row>
    <row r="18" spans="1:21" x14ac:dyDescent="0.2">
      <c r="A18" s="6" t="s">
        <v>23</v>
      </c>
      <c r="B18" s="58">
        <v>0</v>
      </c>
      <c r="C18" s="59">
        <v>0</v>
      </c>
      <c r="D18" s="59">
        <v>0</v>
      </c>
      <c r="E18" s="59">
        <v>0</v>
      </c>
      <c r="F18" s="59">
        <v>15796</v>
      </c>
      <c r="G18" s="59">
        <v>775</v>
      </c>
      <c r="H18" s="59">
        <v>0</v>
      </c>
      <c r="I18" s="59">
        <v>0</v>
      </c>
      <c r="J18" s="59">
        <v>0</v>
      </c>
      <c r="K18" s="59">
        <v>0</v>
      </c>
      <c r="L18" s="59">
        <v>0</v>
      </c>
      <c r="M18" s="60">
        <v>2048</v>
      </c>
      <c r="N18" s="61">
        <f t="shared" si="0"/>
        <v>18619</v>
      </c>
      <c r="O18" s="47">
        <v>15796</v>
      </c>
      <c r="P18" s="47">
        <v>19299</v>
      </c>
      <c r="Q18" s="48">
        <f t="shared" si="1"/>
        <v>680</v>
      </c>
      <c r="R18" s="48">
        <f t="shared" si="2"/>
        <v>96.476501373128144</v>
      </c>
      <c r="S18" s="49">
        <f>Q18</f>
        <v>680</v>
      </c>
      <c r="T18" s="28"/>
      <c r="U18" s="26"/>
    </row>
    <row r="19" spans="1:21" x14ac:dyDescent="0.2">
      <c r="A19" s="6" t="s">
        <v>24</v>
      </c>
      <c r="B19" s="58">
        <v>0</v>
      </c>
      <c r="C19" s="59">
        <v>0</v>
      </c>
      <c r="D19" s="59">
        <v>0</v>
      </c>
      <c r="E19" s="59">
        <v>0</v>
      </c>
      <c r="F19" s="59">
        <v>0</v>
      </c>
      <c r="G19" s="59">
        <v>0</v>
      </c>
      <c r="H19" s="59">
        <v>0</v>
      </c>
      <c r="I19" s="59">
        <v>0</v>
      </c>
      <c r="J19" s="59">
        <v>0</v>
      </c>
      <c r="K19" s="59">
        <v>0</v>
      </c>
      <c r="L19" s="59">
        <v>0</v>
      </c>
      <c r="M19" s="60">
        <v>0</v>
      </c>
      <c r="N19" s="61">
        <f t="shared" si="0"/>
        <v>0</v>
      </c>
      <c r="O19" s="47">
        <v>7258</v>
      </c>
      <c r="P19" s="47">
        <v>0</v>
      </c>
      <c r="Q19" s="48">
        <f t="shared" si="1"/>
        <v>0</v>
      </c>
      <c r="R19" s="48">
        <v>0</v>
      </c>
      <c r="S19" s="49">
        <f t="shared" si="3"/>
        <v>0</v>
      </c>
      <c r="T19" s="28"/>
      <c r="U19" s="26"/>
    </row>
    <row r="20" spans="1:21" x14ac:dyDescent="0.2">
      <c r="A20" s="6" t="s">
        <v>25</v>
      </c>
      <c r="B20" s="58">
        <v>0</v>
      </c>
      <c r="C20" s="59">
        <v>0</v>
      </c>
      <c r="D20" s="59">
        <v>237</v>
      </c>
      <c r="E20" s="59">
        <v>237</v>
      </c>
      <c r="F20" s="59">
        <v>263</v>
      </c>
      <c r="G20" s="59">
        <v>37340</v>
      </c>
      <c r="H20" s="59">
        <v>27753</v>
      </c>
      <c r="I20" s="59">
        <v>48732</v>
      </c>
      <c r="J20" s="59">
        <v>238</v>
      </c>
      <c r="K20" s="59">
        <v>28563</v>
      </c>
      <c r="L20" s="59">
        <v>43193</v>
      </c>
      <c r="M20" s="60">
        <v>-689</v>
      </c>
      <c r="N20" s="61">
        <f t="shared" si="0"/>
        <v>185867</v>
      </c>
      <c r="O20" s="47">
        <v>185335</v>
      </c>
      <c r="P20" s="47">
        <v>216232</v>
      </c>
      <c r="Q20" s="48">
        <f t="shared" si="1"/>
        <v>30365</v>
      </c>
      <c r="R20" s="48">
        <f t="shared" si="2"/>
        <v>85.957212623478483</v>
      </c>
      <c r="S20" s="49">
        <f t="shared" si="3"/>
        <v>30365</v>
      </c>
      <c r="T20" s="28"/>
      <c r="U20" s="26"/>
    </row>
    <row r="21" spans="1:21" x14ac:dyDescent="0.2">
      <c r="A21" s="6" t="s">
        <v>26</v>
      </c>
      <c r="B21" s="58">
        <v>0</v>
      </c>
      <c r="C21" s="59">
        <v>0</v>
      </c>
      <c r="D21" s="59">
        <v>0</v>
      </c>
      <c r="E21" s="59">
        <v>11584</v>
      </c>
      <c r="F21" s="59">
        <v>0</v>
      </c>
      <c r="G21" s="59">
        <v>59</v>
      </c>
      <c r="H21" s="59">
        <v>0</v>
      </c>
      <c r="I21" s="59">
        <v>0</v>
      </c>
      <c r="J21" s="59">
        <v>0</v>
      </c>
      <c r="K21" s="59">
        <v>0</v>
      </c>
      <c r="L21" s="59">
        <v>0</v>
      </c>
      <c r="M21" s="60">
        <v>2499</v>
      </c>
      <c r="N21" s="61">
        <f t="shared" si="0"/>
        <v>14142</v>
      </c>
      <c r="O21" s="47">
        <v>11584</v>
      </c>
      <c r="P21" s="47">
        <v>14154</v>
      </c>
      <c r="Q21" s="48">
        <f t="shared" si="1"/>
        <v>12</v>
      </c>
      <c r="R21" s="48">
        <f t="shared" si="2"/>
        <v>99.915218312844431</v>
      </c>
      <c r="S21" s="49">
        <f t="shared" si="3"/>
        <v>12</v>
      </c>
      <c r="T21" s="28"/>
      <c r="U21" s="26"/>
    </row>
    <row r="22" spans="1:21" x14ac:dyDescent="0.2">
      <c r="A22" s="6" t="s">
        <v>27</v>
      </c>
      <c r="B22" s="58">
        <v>0</v>
      </c>
      <c r="C22" s="59">
        <v>9469</v>
      </c>
      <c r="D22" s="59">
        <v>0</v>
      </c>
      <c r="E22" s="59">
        <v>0</v>
      </c>
      <c r="F22" s="59">
        <v>0</v>
      </c>
      <c r="G22" s="59">
        <v>17862</v>
      </c>
      <c r="H22" s="59">
        <v>0</v>
      </c>
      <c r="I22" s="59">
        <v>2348</v>
      </c>
      <c r="J22" s="59">
        <v>0</v>
      </c>
      <c r="K22" s="59">
        <v>0</v>
      </c>
      <c r="L22" s="59">
        <v>1951</v>
      </c>
      <c r="M22" s="60">
        <v>1734</v>
      </c>
      <c r="N22" s="61">
        <f t="shared" si="0"/>
        <v>33364</v>
      </c>
      <c r="O22" s="47">
        <v>27379</v>
      </c>
      <c r="P22" s="47">
        <v>33451</v>
      </c>
      <c r="Q22" s="48">
        <f t="shared" si="1"/>
        <v>87</v>
      </c>
      <c r="R22" s="48">
        <f t="shared" si="2"/>
        <v>99.73991808914532</v>
      </c>
      <c r="S22" s="49">
        <f t="shared" si="3"/>
        <v>87</v>
      </c>
      <c r="T22" s="28"/>
      <c r="U22" s="26"/>
    </row>
    <row r="23" spans="1:21" x14ac:dyDescent="0.2">
      <c r="A23" s="6" t="s">
        <v>28</v>
      </c>
      <c r="B23" s="58">
        <v>0</v>
      </c>
      <c r="C23" s="59">
        <v>0</v>
      </c>
      <c r="D23" s="59">
        <v>0</v>
      </c>
      <c r="E23" s="59">
        <v>0</v>
      </c>
      <c r="F23" s="59">
        <v>0</v>
      </c>
      <c r="G23" s="59">
        <v>0</v>
      </c>
      <c r="H23" s="59">
        <v>0</v>
      </c>
      <c r="I23" s="59">
        <v>0</v>
      </c>
      <c r="J23" s="59">
        <v>0</v>
      </c>
      <c r="K23" s="59">
        <v>10289</v>
      </c>
      <c r="L23" s="59">
        <v>1290</v>
      </c>
      <c r="M23" s="60">
        <v>0</v>
      </c>
      <c r="N23" s="61">
        <f t="shared" si="0"/>
        <v>11579</v>
      </c>
      <c r="O23" s="47">
        <v>9477</v>
      </c>
      <c r="P23" s="47">
        <v>11579</v>
      </c>
      <c r="Q23" s="48">
        <f t="shared" si="1"/>
        <v>0</v>
      </c>
      <c r="R23" s="48">
        <f t="shared" si="2"/>
        <v>100</v>
      </c>
      <c r="S23" s="49">
        <f t="shared" si="3"/>
        <v>0</v>
      </c>
      <c r="T23" s="28"/>
      <c r="U23" s="26"/>
    </row>
    <row r="24" spans="1:21" x14ac:dyDescent="0.2">
      <c r="A24" s="6" t="s">
        <v>29</v>
      </c>
      <c r="B24" s="58">
        <v>0</v>
      </c>
      <c r="C24" s="59">
        <v>0</v>
      </c>
      <c r="D24" s="59">
        <v>0</v>
      </c>
      <c r="E24" s="59">
        <v>0</v>
      </c>
      <c r="F24" s="59">
        <v>0</v>
      </c>
      <c r="G24" s="59">
        <v>0</v>
      </c>
      <c r="H24" s="59">
        <v>0</v>
      </c>
      <c r="I24" s="59">
        <v>0</v>
      </c>
      <c r="J24" s="59">
        <v>0</v>
      </c>
      <c r="K24" s="59">
        <v>0</v>
      </c>
      <c r="L24" s="59">
        <v>0</v>
      </c>
      <c r="M24" s="60">
        <v>0</v>
      </c>
      <c r="N24" s="61">
        <f t="shared" si="0"/>
        <v>0</v>
      </c>
      <c r="O24" s="47">
        <v>7258</v>
      </c>
      <c r="P24" s="47">
        <v>0</v>
      </c>
      <c r="Q24" s="48">
        <f t="shared" si="1"/>
        <v>0</v>
      </c>
      <c r="R24" s="48">
        <v>0</v>
      </c>
      <c r="S24" s="49">
        <f t="shared" si="3"/>
        <v>0</v>
      </c>
      <c r="T24" s="28"/>
      <c r="U24" s="26"/>
    </row>
    <row r="25" spans="1:21" x14ac:dyDescent="0.2">
      <c r="A25" s="6" t="s">
        <v>30</v>
      </c>
      <c r="B25" s="58">
        <v>0</v>
      </c>
      <c r="C25" s="59">
        <v>0</v>
      </c>
      <c r="D25" s="59">
        <v>0</v>
      </c>
      <c r="E25" s="59">
        <v>0</v>
      </c>
      <c r="F25" s="59">
        <v>0</v>
      </c>
      <c r="G25" s="59">
        <v>0</v>
      </c>
      <c r="H25" s="59">
        <v>0</v>
      </c>
      <c r="I25" s="59">
        <v>11272</v>
      </c>
      <c r="J25" s="59">
        <v>26035</v>
      </c>
      <c r="K25" s="59">
        <v>16751</v>
      </c>
      <c r="L25" s="59">
        <v>824</v>
      </c>
      <c r="M25" s="60">
        <v>6083</v>
      </c>
      <c r="N25" s="61">
        <f t="shared" si="0"/>
        <v>60965</v>
      </c>
      <c r="O25" s="47">
        <v>50546</v>
      </c>
      <c r="P25" s="47">
        <v>61757</v>
      </c>
      <c r="Q25" s="48">
        <f t="shared" si="1"/>
        <v>792</v>
      </c>
      <c r="R25" s="48">
        <f t="shared" si="2"/>
        <v>98.717554285344178</v>
      </c>
      <c r="S25" s="49">
        <f t="shared" si="3"/>
        <v>792</v>
      </c>
      <c r="T25" s="28"/>
      <c r="U25" s="26"/>
    </row>
    <row r="26" spans="1:21" x14ac:dyDescent="0.2">
      <c r="A26" s="6" t="s">
        <v>31</v>
      </c>
      <c r="B26" s="58">
        <v>0</v>
      </c>
      <c r="C26" s="59">
        <v>0</v>
      </c>
      <c r="D26" s="59">
        <v>6263</v>
      </c>
      <c r="E26" s="59">
        <v>6361</v>
      </c>
      <c r="F26" s="59">
        <v>0</v>
      </c>
      <c r="G26" s="59">
        <v>0</v>
      </c>
      <c r="H26" s="59">
        <v>-3159</v>
      </c>
      <c r="I26" s="59">
        <v>0</v>
      </c>
      <c r="J26" s="59">
        <v>0</v>
      </c>
      <c r="K26" s="59">
        <v>0</v>
      </c>
      <c r="L26" s="59">
        <v>0</v>
      </c>
      <c r="M26" s="60">
        <v>5974</v>
      </c>
      <c r="N26" s="61">
        <f t="shared" si="0"/>
        <v>15439</v>
      </c>
      <c r="O26" s="47">
        <v>12636</v>
      </c>
      <c r="P26" s="47">
        <v>15439</v>
      </c>
      <c r="Q26" s="48">
        <f t="shared" si="1"/>
        <v>0</v>
      </c>
      <c r="R26" s="48">
        <f t="shared" si="2"/>
        <v>100</v>
      </c>
      <c r="S26" s="49">
        <f t="shared" si="3"/>
        <v>0</v>
      </c>
      <c r="T26" s="28"/>
      <c r="U26" s="26"/>
    </row>
    <row r="27" spans="1:21" x14ac:dyDescent="0.2">
      <c r="A27" s="6" t="s">
        <v>32</v>
      </c>
      <c r="B27" s="58">
        <v>0</v>
      </c>
      <c r="C27" s="59">
        <v>0</v>
      </c>
      <c r="D27" s="59">
        <v>0</v>
      </c>
      <c r="E27" s="59">
        <v>0</v>
      </c>
      <c r="F27" s="59">
        <v>0</v>
      </c>
      <c r="G27" s="59">
        <v>0</v>
      </c>
      <c r="H27" s="59">
        <v>0</v>
      </c>
      <c r="I27" s="59">
        <v>0</v>
      </c>
      <c r="J27" s="59">
        <v>0</v>
      </c>
      <c r="K27" s="59">
        <v>0</v>
      </c>
      <c r="L27" s="59">
        <v>0</v>
      </c>
      <c r="M27" s="60">
        <v>0</v>
      </c>
      <c r="N27" s="61">
        <f t="shared" si="0"/>
        <v>0</v>
      </c>
      <c r="O27" s="47">
        <v>7258</v>
      </c>
      <c r="P27" s="47">
        <v>0</v>
      </c>
      <c r="Q27" s="48">
        <f t="shared" si="1"/>
        <v>0</v>
      </c>
      <c r="R27" s="48">
        <v>0</v>
      </c>
      <c r="S27" s="49">
        <f t="shared" si="3"/>
        <v>0</v>
      </c>
      <c r="T27" s="28"/>
      <c r="U27" s="26"/>
    </row>
    <row r="28" spans="1:21" x14ac:dyDescent="0.2">
      <c r="A28" s="6" t="s">
        <v>33</v>
      </c>
      <c r="B28" s="58">
        <v>0</v>
      </c>
      <c r="C28" s="59">
        <v>0</v>
      </c>
      <c r="D28" s="59">
        <v>0</v>
      </c>
      <c r="E28" s="59">
        <v>0</v>
      </c>
      <c r="F28" s="59">
        <v>0</v>
      </c>
      <c r="G28" s="59">
        <v>11433</v>
      </c>
      <c r="H28" s="59">
        <v>0</v>
      </c>
      <c r="I28" s="59">
        <v>0</v>
      </c>
      <c r="J28" s="59">
        <v>0</v>
      </c>
      <c r="K28" s="59">
        <v>0</v>
      </c>
      <c r="L28" s="59">
        <v>0</v>
      </c>
      <c r="M28" s="60">
        <v>7</v>
      </c>
      <c r="N28" s="61">
        <f t="shared" si="0"/>
        <v>11440</v>
      </c>
      <c r="O28" s="47">
        <v>10530</v>
      </c>
      <c r="P28" s="47">
        <v>12865</v>
      </c>
      <c r="Q28" s="48">
        <f t="shared" si="1"/>
        <v>1425</v>
      </c>
      <c r="R28" s="48">
        <f t="shared" si="2"/>
        <v>88.923435678196654</v>
      </c>
      <c r="S28" s="49">
        <f t="shared" si="3"/>
        <v>1425</v>
      </c>
      <c r="T28" s="28"/>
      <c r="U28" s="26"/>
    </row>
    <row r="29" spans="1:21" x14ac:dyDescent="0.2">
      <c r="A29" s="6" t="s">
        <v>34</v>
      </c>
      <c r="B29" s="58">
        <v>0</v>
      </c>
      <c r="C29" s="59">
        <v>0</v>
      </c>
      <c r="D29" s="59">
        <v>0</v>
      </c>
      <c r="E29" s="59">
        <v>0</v>
      </c>
      <c r="F29" s="59">
        <v>0</v>
      </c>
      <c r="G29" s="59">
        <v>42</v>
      </c>
      <c r="H29" s="59">
        <v>58</v>
      </c>
      <c r="I29" s="59">
        <v>6740</v>
      </c>
      <c r="J29" s="59">
        <v>0</v>
      </c>
      <c r="K29" s="59">
        <v>60</v>
      </c>
      <c r="L29" s="59">
        <v>0</v>
      </c>
      <c r="M29" s="60">
        <v>417</v>
      </c>
      <c r="N29" s="61">
        <f t="shared" si="0"/>
        <v>7317</v>
      </c>
      <c r="O29" s="47">
        <v>8424</v>
      </c>
      <c r="P29" s="47">
        <v>10293</v>
      </c>
      <c r="Q29" s="48">
        <f t="shared" si="1"/>
        <v>2976</v>
      </c>
      <c r="R29" s="48">
        <f t="shared" si="2"/>
        <v>71.087146604488481</v>
      </c>
      <c r="S29" s="49">
        <f t="shared" si="3"/>
        <v>2976</v>
      </c>
      <c r="T29" s="28"/>
      <c r="U29" s="26"/>
    </row>
    <row r="30" spans="1:21" x14ac:dyDescent="0.2">
      <c r="A30" s="6" t="s">
        <v>35</v>
      </c>
      <c r="B30" s="58">
        <v>0</v>
      </c>
      <c r="C30" s="59">
        <v>0</v>
      </c>
      <c r="D30" s="59">
        <v>0</v>
      </c>
      <c r="E30" s="59">
        <v>0</v>
      </c>
      <c r="F30" s="59">
        <v>0</v>
      </c>
      <c r="G30" s="59">
        <v>0</v>
      </c>
      <c r="H30" s="59">
        <v>0</v>
      </c>
      <c r="I30" s="59">
        <v>0</v>
      </c>
      <c r="J30" s="59">
        <v>0</v>
      </c>
      <c r="K30" s="59">
        <v>0</v>
      </c>
      <c r="L30" s="59">
        <v>0</v>
      </c>
      <c r="M30" s="60">
        <v>11750</v>
      </c>
      <c r="N30" s="61">
        <f t="shared" si="0"/>
        <v>11750</v>
      </c>
      <c r="O30" s="47">
        <v>11584</v>
      </c>
      <c r="P30" s="47">
        <v>14154</v>
      </c>
      <c r="Q30" s="48">
        <f t="shared" si="1"/>
        <v>2404</v>
      </c>
      <c r="R30" s="48">
        <f t="shared" si="2"/>
        <v>83.015402006499926</v>
      </c>
      <c r="S30" s="49">
        <f t="shared" si="3"/>
        <v>2404</v>
      </c>
      <c r="T30" s="28"/>
      <c r="U30" s="26"/>
    </row>
    <row r="31" spans="1:21" x14ac:dyDescent="0.2">
      <c r="A31" s="6" t="s">
        <v>36</v>
      </c>
      <c r="B31" s="58">
        <v>0</v>
      </c>
      <c r="C31" s="59">
        <v>0</v>
      </c>
      <c r="D31" s="59">
        <v>0</v>
      </c>
      <c r="E31" s="59">
        <v>0</v>
      </c>
      <c r="F31" s="59">
        <v>0</v>
      </c>
      <c r="G31" s="59">
        <v>0</v>
      </c>
      <c r="H31" s="59">
        <v>0</v>
      </c>
      <c r="I31" s="59">
        <v>0</v>
      </c>
      <c r="J31" s="59">
        <v>0</v>
      </c>
      <c r="K31" s="59">
        <v>0</v>
      </c>
      <c r="L31" s="59">
        <v>0</v>
      </c>
      <c r="M31" s="60">
        <v>0</v>
      </c>
      <c r="N31" s="61">
        <f t="shared" si="0"/>
        <v>0</v>
      </c>
      <c r="O31" s="47">
        <v>7258</v>
      </c>
      <c r="P31" s="47">
        <v>0</v>
      </c>
      <c r="Q31" s="48">
        <f t="shared" si="1"/>
        <v>0</v>
      </c>
      <c r="R31" s="48">
        <v>0</v>
      </c>
      <c r="S31" s="49">
        <f t="shared" si="3"/>
        <v>0</v>
      </c>
      <c r="T31" s="28"/>
      <c r="U31" s="26"/>
    </row>
    <row r="32" spans="1:21" x14ac:dyDescent="0.2">
      <c r="A32" s="6" t="s">
        <v>37</v>
      </c>
      <c r="B32" s="58">
        <v>0</v>
      </c>
      <c r="C32" s="59">
        <v>5487</v>
      </c>
      <c r="D32" s="59">
        <v>345</v>
      </c>
      <c r="E32" s="59">
        <v>95</v>
      </c>
      <c r="F32" s="59">
        <v>70</v>
      </c>
      <c r="G32" s="59">
        <v>168</v>
      </c>
      <c r="H32" s="59">
        <v>0</v>
      </c>
      <c r="I32" s="59">
        <v>0</v>
      </c>
      <c r="J32" s="59">
        <v>0</v>
      </c>
      <c r="K32" s="59">
        <v>5603</v>
      </c>
      <c r="L32" s="59">
        <v>256</v>
      </c>
      <c r="M32" s="60">
        <v>841</v>
      </c>
      <c r="N32" s="61">
        <f t="shared" si="0"/>
        <v>12865</v>
      </c>
      <c r="O32" s="47">
        <v>10530</v>
      </c>
      <c r="P32" s="47">
        <v>12865</v>
      </c>
      <c r="Q32" s="48">
        <f t="shared" si="1"/>
        <v>0</v>
      </c>
      <c r="R32" s="48">
        <f t="shared" si="2"/>
        <v>100</v>
      </c>
      <c r="S32" s="49">
        <f t="shared" si="3"/>
        <v>0</v>
      </c>
      <c r="T32" s="28"/>
      <c r="U32" s="26"/>
    </row>
    <row r="33" spans="1:21" x14ac:dyDescent="0.2">
      <c r="A33" s="6" t="s">
        <v>38</v>
      </c>
      <c r="B33" s="58">
        <v>1457</v>
      </c>
      <c r="C33" s="59">
        <v>23</v>
      </c>
      <c r="D33" s="59">
        <v>294</v>
      </c>
      <c r="E33" s="59">
        <v>157</v>
      </c>
      <c r="F33" s="59">
        <v>1184</v>
      </c>
      <c r="G33" s="59">
        <v>1846</v>
      </c>
      <c r="H33" s="59">
        <v>594</v>
      </c>
      <c r="I33" s="59">
        <v>1473</v>
      </c>
      <c r="J33" s="59">
        <v>824</v>
      </c>
      <c r="K33" s="59">
        <v>146</v>
      </c>
      <c r="L33" s="59">
        <v>2030</v>
      </c>
      <c r="M33" s="60">
        <v>1061</v>
      </c>
      <c r="N33" s="61">
        <f t="shared" si="0"/>
        <v>11089</v>
      </c>
      <c r="O33" s="47">
        <v>12636</v>
      </c>
      <c r="P33" s="47">
        <v>15439</v>
      </c>
      <c r="Q33" s="48">
        <f t="shared" si="1"/>
        <v>4350</v>
      </c>
      <c r="R33" s="48">
        <f t="shared" si="2"/>
        <v>71.824600038862627</v>
      </c>
      <c r="S33" s="49">
        <f t="shared" si="3"/>
        <v>4350</v>
      </c>
      <c r="T33" s="28"/>
      <c r="U33" s="26"/>
    </row>
    <row r="34" spans="1:21" x14ac:dyDescent="0.2">
      <c r="A34" s="6" t="s">
        <v>81</v>
      </c>
      <c r="B34" s="58">
        <v>0</v>
      </c>
      <c r="C34" s="59">
        <v>0</v>
      </c>
      <c r="D34" s="59">
        <v>0</v>
      </c>
      <c r="E34" s="59">
        <v>0</v>
      </c>
      <c r="F34" s="59">
        <v>0</v>
      </c>
      <c r="G34" s="59">
        <v>0</v>
      </c>
      <c r="H34" s="59">
        <v>0</v>
      </c>
      <c r="I34" s="59">
        <v>0</v>
      </c>
      <c r="J34" s="59">
        <v>0</v>
      </c>
      <c r="K34" s="59">
        <v>0</v>
      </c>
      <c r="L34" s="59">
        <v>0</v>
      </c>
      <c r="M34" s="60">
        <v>0</v>
      </c>
      <c r="N34" s="61">
        <f t="shared" si="0"/>
        <v>0</v>
      </c>
      <c r="O34" s="47">
        <v>7258</v>
      </c>
      <c r="P34" s="47">
        <v>7258</v>
      </c>
      <c r="Q34" s="48">
        <f t="shared" si="1"/>
        <v>7258</v>
      </c>
      <c r="R34" s="48">
        <f t="shared" si="2"/>
        <v>0</v>
      </c>
      <c r="S34" s="49">
        <f t="shared" si="3"/>
        <v>7258</v>
      </c>
      <c r="T34" s="28"/>
      <c r="U34" s="26"/>
    </row>
    <row r="35" spans="1:21" x14ac:dyDescent="0.2">
      <c r="A35" s="6" t="s">
        <v>39</v>
      </c>
      <c r="B35" s="58">
        <v>13690</v>
      </c>
      <c r="C35" s="59">
        <v>0</v>
      </c>
      <c r="D35" s="59">
        <v>0</v>
      </c>
      <c r="E35" s="59">
        <v>0</v>
      </c>
      <c r="F35" s="59">
        <v>0</v>
      </c>
      <c r="G35" s="59">
        <v>1174</v>
      </c>
      <c r="H35" s="59">
        <v>0</v>
      </c>
      <c r="I35" s="59">
        <v>0</v>
      </c>
      <c r="J35" s="59">
        <v>-798</v>
      </c>
      <c r="K35" s="59">
        <v>0</v>
      </c>
      <c r="L35" s="59">
        <v>0</v>
      </c>
      <c r="M35" s="60">
        <v>0</v>
      </c>
      <c r="N35" s="61">
        <f t="shared" si="0"/>
        <v>14066</v>
      </c>
      <c r="O35" s="47">
        <v>13690</v>
      </c>
      <c r="P35" s="47">
        <v>16726</v>
      </c>
      <c r="Q35" s="48">
        <f t="shared" si="1"/>
        <v>2660</v>
      </c>
      <c r="R35" s="48">
        <f t="shared" si="2"/>
        <v>84.096616046873137</v>
      </c>
      <c r="S35" s="49">
        <f t="shared" si="3"/>
        <v>2660</v>
      </c>
      <c r="T35" s="28"/>
      <c r="U35" s="26"/>
    </row>
    <row r="36" spans="1:21" x14ac:dyDescent="0.2">
      <c r="A36" s="6" t="s">
        <v>40</v>
      </c>
      <c r="B36" s="58">
        <v>0</v>
      </c>
      <c r="C36" s="59">
        <v>0</v>
      </c>
      <c r="D36" s="59">
        <v>8213</v>
      </c>
      <c r="E36" s="59">
        <v>0</v>
      </c>
      <c r="F36" s="59">
        <v>13901</v>
      </c>
      <c r="G36" s="59">
        <v>58</v>
      </c>
      <c r="H36" s="59">
        <v>0</v>
      </c>
      <c r="I36" s="59">
        <v>0</v>
      </c>
      <c r="J36" s="59">
        <v>0</v>
      </c>
      <c r="K36" s="59">
        <v>0</v>
      </c>
      <c r="L36" s="59">
        <v>0</v>
      </c>
      <c r="M36" s="60">
        <v>4847</v>
      </c>
      <c r="N36" s="61">
        <f t="shared" si="0"/>
        <v>27019</v>
      </c>
      <c r="O36" s="47">
        <v>22114</v>
      </c>
      <c r="P36" s="47">
        <v>27019</v>
      </c>
      <c r="Q36" s="48">
        <f t="shared" si="1"/>
        <v>0</v>
      </c>
      <c r="R36" s="48">
        <f t="shared" si="2"/>
        <v>100</v>
      </c>
      <c r="S36" s="49">
        <f t="shared" si="3"/>
        <v>0</v>
      </c>
      <c r="T36" s="28"/>
      <c r="U36" s="26"/>
    </row>
    <row r="37" spans="1:21" x14ac:dyDescent="0.2">
      <c r="A37" s="6" t="s">
        <v>41</v>
      </c>
      <c r="B37" s="58">
        <v>0</v>
      </c>
      <c r="C37" s="59">
        <v>0</v>
      </c>
      <c r="D37" s="59">
        <v>12</v>
      </c>
      <c r="E37" s="59">
        <v>0</v>
      </c>
      <c r="F37" s="59">
        <v>0</v>
      </c>
      <c r="G37" s="59">
        <v>7449</v>
      </c>
      <c r="H37" s="59">
        <v>8700</v>
      </c>
      <c r="I37" s="59">
        <v>262</v>
      </c>
      <c r="J37" s="59">
        <v>9167</v>
      </c>
      <c r="K37" s="59">
        <v>10969</v>
      </c>
      <c r="L37" s="59">
        <v>0</v>
      </c>
      <c r="M37" s="60">
        <v>752</v>
      </c>
      <c r="N37" s="61">
        <f t="shared" si="0"/>
        <v>37311</v>
      </c>
      <c r="O37" s="47">
        <v>30538</v>
      </c>
      <c r="P37" s="47">
        <v>37311</v>
      </c>
      <c r="Q37" s="48">
        <f t="shared" si="1"/>
        <v>0</v>
      </c>
      <c r="R37" s="48">
        <f t="shared" si="2"/>
        <v>100</v>
      </c>
      <c r="S37" s="49">
        <f t="shared" si="3"/>
        <v>0</v>
      </c>
      <c r="T37" s="28"/>
      <c r="U37" s="26"/>
    </row>
    <row r="38" spans="1:21" x14ac:dyDescent="0.2">
      <c r="A38" s="6" t="s">
        <v>42</v>
      </c>
      <c r="B38" s="58">
        <v>0</v>
      </c>
      <c r="C38" s="59">
        <v>0</v>
      </c>
      <c r="D38" s="59">
        <v>0</v>
      </c>
      <c r="E38" s="59">
        <v>0</v>
      </c>
      <c r="F38" s="59">
        <v>0</v>
      </c>
      <c r="G38" s="59">
        <v>0</v>
      </c>
      <c r="H38" s="59">
        <v>0</v>
      </c>
      <c r="I38" s="59">
        <v>0</v>
      </c>
      <c r="J38" s="59">
        <v>0</v>
      </c>
      <c r="K38" s="59">
        <v>0</v>
      </c>
      <c r="L38" s="59">
        <v>0</v>
      </c>
      <c r="M38" s="60">
        <v>0</v>
      </c>
      <c r="N38" s="61">
        <f t="shared" si="0"/>
        <v>0</v>
      </c>
      <c r="O38" s="47">
        <v>7258</v>
      </c>
      <c r="P38" s="47">
        <v>0</v>
      </c>
      <c r="Q38" s="48">
        <f t="shared" si="1"/>
        <v>0</v>
      </c>
      <c r="R38" s="48">
        <v>0</v>
      </c>
      <c r="S38" s="49">
        <f t="shared" si="3"/>
        <v>0</v>
      </c>
      <c r="T38" s="28"/>
      <c r="U38" s="26"/>
    </row>
    <row r="39" spans="1:21" x14ac:dyDescent="0.2">
      <c r="A39" s="6" t="s">
        <v>43</v>
      </c>
      <c r="B39" s="58">
        <v>0</v>
      </c>
      <c r="C39" s="59">
        <v>0</v>
      </c>
      <c r="D39" s="59">
        <v>595</v>
      </c>
      <c r="E39" s="59">
        <v>956</v>
      </c>
      <c r="F39" s="59">
        <v>1117</v>
      </c>
      <c r="G39" s="59">
        <v>536</v>
      </c>
      <c r="H39" s="59">
        <v>429</v>
      </c>
      <c r="I39" s="59">
        <v>1093</v>
      </c>
      <c r="J39" s="59">
        <v>0</v>
      </c>
      <c r="K39" s="59">
        <v>0</v>
      </c>
      <c r="L39" s="59">
        <v>274</v>
      </c>
      <c r="M39" s="60">
        <v>2245</v>
      </c>
      <c r="N39" s="61">
        <f t="shared" si="0"/>
        <v>7245</v>
      </c>
      <c r="O39" s="47">
        <v>7258</v>
      </c>
      <c r="P39" s="47">
        <v>7258</v>
      </c>
      <c r="Q39" s="48">
        <f t="shared" si="1"/>
        <v>13</v>
      </c>
      <c r="R39" s="48">
        <f t="shared" si="2"/>
        <v>99.820887296775965</v>
      </c>
      <c r="S39" s="49">
        <f t="shared" si="3"/>
        <v>13</v>
      </c>
      <c r="T39" s="28"/>
      <c r="U39" s="26"/>
    </row>
    <row r="40" spans="1:21" x14ac:dyDescent="0.2">
      <c r="A40" s="6" t="s">
        <v>44</v>
      </c>
      <c r="B40" s="58">
        <v>0</v>
      </c>
      <c r="C40" s="59">
        <v>0</v>
      </c>
      <c r="D40" s="59">
        <v>0</v>
      </c>
      <c r="E40" s="59">
        <v>0</v>
      </c>
      <c r="F40" s="59">
        <v>29993</v>
      </c>
      <c r="G40" s="59">
        <v>0</v>
      </c>
      <c r="H40" s="59">
        <v>0</v>
      </c>
      <c r="I40" s="59">
        <v>0</v>
      </c>
      <c r="J40" s="59">
        <v>0</v>
      </c>
      <c r="K40" s="59">
        <v>0</v>
      </c>
      <c r="L40" s="59">
        <v>0</v>
      </c>
      <c r="M40" s="60">
        <v>22598</v>
      </c>
      <c r="N40" s="61">
        <f t="shared" si="0"/>
        <v>52591</v>
      </c>
      <c r="O40" s="47">
        <v>43175</v>
      </c>
      <c r="P40" s="47">
        <v>52750</v>
      </c>
      <c r="Q40" s="48">
        <f t="shared" si="1"/>
        <v>159</v>
      </c>
      <c r="R40" s="48">
        <f t="shared" si="2"/>
        <v>99.698578199052136</v>
      </c>
      <c r="S40" s="49">
        <f t="shared" si="3"/>
        <v>159</v>
      </c>
      <c r="T40" s="28"/>
      <c r="U40" s="26"/>
    </row>
    <row r="41" spans="1:21" x14ac:dyDescent="0.2">
      <c r="A41" s="6" t="s">
        <v>45</v>
      </c>
      <c r="B41" s="58">
        <v>0</v>
      </c>
      <c r="C41" s="59">
        <v>0</v>
      </c>
      <c r="D41" s="59">
        <v>0</v>
      </c>
      <c r="E41" s="59">
        <v>0</v>
      </c>
      <c r="F41" s="59">
        <v>0</v>
      </c>
      <c r="G41" s="59">
        <v>83936</v>
      </c>
      <c r="H41" s="59">
        <v>58224</v>
      </c>
      <c r="I41" s="59">
        <v>0</v>
      </c>
      <c r="J41" s="59">
        <v>0</v>
      </c>
      <c r="K41" s="59">
        <v>0</v>
      </c>
      <c r="L41" s="59">
        <v>0</v>
      </c>
      <c r="M41" s="60">
        <v>0</v>
      </c>
      <c r="N41" s="61">
        <f t="shared" si="0"/>
        <v>142160</v>
      </c>
      <c r="O41" s="47">
        <v>142160</v>
      </c>
      <c r="P41" s="47">
        <v>173690</v>
      </c>
      <c r="Q41" s="48">
        <f t="shared" si="1"/>
        <v>31530</v>
      </c>
      <c r="R41" s="48">
        <f t="shared" si="2"/>
        <v>81.846968737405717</v>
      </c>
      <c r="S41" s="49">
        <f t="shared" si="3"/>
        <v>31530</v>
      </c>
      <c r="T41" s="28"/>
      <c r="U41" s="26"/>
    </row>
    <row r="42" spans="1:21" x14ac:dyDescent="0.2">
      <c r="A42" s="6" t="s">
        <v>46</v>
      </c>
      <c r="B42" s="58">
        <v>0</v>
      </c>
      <c r="C42" s="59">
        <v>0</v>
      </c>
      <c r="D42" s="59">
        <v>0</v>
      </c>
      <c r="E42" s="59">
        <v>0</v>
      </c>
      <c r="F42" s="59">
        <v>0</v>
      </c>
      <c r="G42" s="59">
        <v>24220</v>
      </c>
      <c r="H42" s="59">
        <v>0</v>
      </c>
      <c r="I42" s="59">
        <v>0</v>
      </c>
      <c r="J42" s="59">
        <v>0</v>
      </c>
      <c r="K42" s="59">
        <v>0</v>
      </c>
      <c r="L42" s="59">
        <v>0</v>
      </c>
      <c r="M42" s="60">
        <v>0</v>
      </c>
      <c r="N42" s="61">
        <f t="shared" si="0"/>
        <v>24220</v>
      </c>
      <c r="O42" s="47">
        <v>24220</v>
      </c>
      <c r="P42" s="47">
        <v>29592</v>
      </c>
      <c r="Q42" s="48">
        <f t="shared" si="1"/>
        <v>5372</v>
      </c>
      <c r="R42" s="48">
        <f t="shared" si="2"/>
        <v>81.846444985131114</v>
      </c>
      <c r="S42" s="49">
        <f t="shared" si="3"/>
        <v>5372</v>
      </c>
      <c r="T42" s="28"/>
      <c r="U42" s="26"/>
    </row>
    <row r="43" spans="1:21" x14ac:dyDescent="0.2">
      <c r="A43" s="6" t="s">
        <v>47</v>
      </c>
      <c r="B43" s="58">
        <v>0</v>
      </c>
      <c r="C43" s="59">
        <v>0</v>
      </c>
      <c r="D43" s="59">
        <v>0</v>
      </c>
      <c r="E43" s="59">
        <v>0</v>
      </c>
      <c r="F43" s="59">
        <v>0</v>
      </c>
      <c r="G43" s="59">
        <v>0</v>
      </c>
      <c r="H43" s="59">
        <v>0</v>
      </c>
      <c r="I43" s="59">
        <v>0</v>
      </c>
      <c r="J43" s="59">
        <v>0</v>
      </c>
      <c r="K43" s="59">
        <v>0</v>
      </c>
      <c r="L43" s="59">
        <v>0</v>
      </c>
      <c r="M43" s="60">
        <v>0</v>
      </c>
      <c r="N43" s="61">
        <f t="shared" si="0"/>
        <v>0</v>
      </c>
      <c r="O43" s="47">
        <v>7258</v>
      </c>
      <c r="P43" s="47">
        <v>0</v>
      </c>
      <c r="Q43" s="48">
        <f t="shared" si="1"/>
        <v>0</v>
      </c>
      <c r="R43" s="48">
        <v>0</v>
      </c>
      <c r="S43" s="49">
        <f t="shared" si="3"/>
        <v>0</v>
      </c>
      <c r="T43" s="28"/>
      <c r="U43" s="26"/>
    </row>
    <row r="44" spans="1:21" x14ac:dyDescent="0.2">
      <c r="A44" s="6" t="s">
        <v>48</v>
      </c>
      <c r="B44" s="58">
        <v>0</v>
      </c>
      <c r="C44" s="59">
        <v>0</v>
      </c>
      <c r="D44" s="59">
        <v>16763</v>
      </c>
      <c r="E44" s="59">
        <v>0</v>
      </c>
      <c r="F44" s="59">
        <v>0</v>
      </c>
      <c r="G44" s="59">
        <v>0</v>
      </c>
      <c r="H44" s="59">
        <v>0</v>
      </c>
      <c r="I44" s="59">
        <v>0</v>
      </c>
      <c r="J44" s="59">
        <v>0</v>
      </c>
      <c r="K44" s="59">
        <v>0</v>
      </c>
      <c r="L44" s="59">
        <v>0</v>
      </c>
      <c r="M44" s="60">
        <v>3562</v>
      </c>
      <c r="N44" s="61">
        <f t="shared" si="0"/>
        <v>20325</v>
      </c>
      <c r="O44" s="47">
        <v>16849</v>
      </c>
      <c r="P44" s="47">
        <v>20586</v>
      </c>
      <c r="Q44" s="48">
        <f t="shared" si="1"/>
        <v>261</v>
      </c>
      <c r="R44" s="48">
        <f t="shared" si="2"/>
        <v>98.732148061789559</v>
      </c>
      <c r="S44" s="49">
        <f t="shared" si="3"/>
        <v>261</v>
      </c>
      <c r="T44" s="28"/>
      <c r="U44" s="26"/>
    </row>
    <row r="45" spans="1:21" x14ac:dyDescent="0.2">
      <c r="A45" s="6" t="s">
        <v>49</v>
      </c>
      <c r="B45" s="58">
        <v>0</v>
      </c>
      <c r="C45" s="59">
        <v>0</v>
      </c>
      <c r="D45" s="59">
        <v>0</v>
      </c>
      <c r="E45" s="59">
        <v>0</v>
      </c>
      <c r="F45" s="59">
        <v>0</v>
      </c>
      <c r="G45" s="59">
        <v>0</v>
      </c>
      <c r="H45" s="59">
        <v>0</v>
      </c>
      <c r="I45" s="59">
        <v>0</v>
      </c>
      <c r="J45" s="59">
        <v>0</v>
      </c>
      <c r="K45" s="59">
        <v>0</v>
      </c>
      <c r="L45" s="59">
        <v>0</v>
      </c>
      <c r="M45" s="60">
        <v>0</v>
      </c>
      <c r="N45" s="61">
        <f t="shared" si="0"/>
        <v>0</v>
      </c>
      <c r="O45" s="47">
        <v>12636</v>
      </c>
      <c r="P45" s="47">
        <v>0</v>
      </c>
      <c r="Q45" s="48">
        <f t="shared" si="1"/>
        <v>0</v>
      </c>
      <c r="R45" s="48">
        <v>0</v>
      </c>
      <c r="S45" s="49">
        <f>Q45</f>
        <v>0</v>
      </c>
      <c r="T45" s="28"/>
      <c r="U45" s="26"/>
    </row>
    <row r="46" spans="1:21" x14ac:dyDescent="0.2">
      <c r="A46" s="6" t="s">
        <v>50</v>
      </c>
      <c r="B46" s="58">
        <v>0</v>
      </c>
      <c r="C46" s="59">
        <v>0</v>
      </c>
      <c r="D46" s="59">
        <v>0</v>
      </c>
      <c r="E46" s="59">
        <v>0</v>
      </c>
      <c r="F46" s="59">
        <v>0</v>
      </c>
      <c r="G46" s="59">
        <v>0</v>
      </c>
      <c r="H46" s="59">
        <v>0</v>
      </c>
      <c r="I46" s="59">
        <v>0</v>
      </c>
      <c r="J46" s="59">
        <v>0</v>
      </c>
      <c r="K46" s="59">
        <v>0</v>
      </c>
      <c r="L46" s="59">
        <v>0</v>
      </c>
      <c r="M46" s="60">
        <v>17170</v>
      </c>
      <c r="N46" s="61">
        <f t="shared" si="0"/>
        <v>17170</v>
      </c>
      <c r="O46" s="47">
        <v>14743</v>
      </c>
      <c r="P46" s="47">
        <v>18013</v>
      </c>
      <c r="Q46" s="48">
        <f t="shared" si="1"/>
        <v>843</v>
      </c>
      <c r="R46" s="48">
        <f t="shared" si="2"/>
        <v>95.320046632987285</v>
      </c>
      <c r="S46" s="49">
        <f t="shared" si="3"/>
        <v>843</v>
      </c>
      <c r="T46" s="28"/>
      <c r="U46" s="26"/>
    </row>
    <row r="47" spans="1:21" x14ac:dyDescent="0.2">
      <c r="A47" s="6" t="s">
        <v>51</v>
      </c>
      <c r="B47" s="58">
        <v>0</v>
      </c>
      <c r="C47" s="59">
        <v>0</v>
      </c>
      <c r="D47" s="59">
        <v>0</v>
      </c>
      <c r="E47" s="59">
        <v>0</v>
      </c>
      <c r="F47" s="59">
        <v>0</v>
      </c>
      <c r="G47" s="59">
        <v>0</v>
      </c>
      <c r="H47" s="59">
        <v>0</v>
      </c>
      <c r="I47" s="59">
        <v>0</v>
      </c>
      <c r="J47" s="59">
        <v>0</v>
      </c>
      <c r="K47" s="59">
        <v>0</v>
      </c>
      <c r="L47" s="59">
        <v>0</v>
      </c>
      <c r="M47" s="60">
        <v>0</v>
      </c>
      <c r="N47" s="61">
        <f t="shared" si="0"/>
        <v>0</v>
      </c>
      <c r="O47" s="47">
        <v>7371</v>
      </c>
      <c r="P47" s="47">
        <v>0</v>
      </c>
      <c r="Q47" s="48">
        <f t="shared" si="1"/>
        <v>0</v>
      </c>
      <c r="R47" s="48">
        <v>0</v>
      </c>
      <c r="S47" s="49">
        <f t="shared" si="3"/>
        <v>0</v>
      </c>
      <c r="T47" s="28"/>
      <c r="U47" s="26"/>
    </row>
    <row r="48" spans="1:21" x14ac:dyDescent="0.2">
      <c r="A48" s="6" t="s">
        <v>52</v>
      </c>
      <c r="B48" s="58">
        <v>0</v>
      </c>
      <c r="C48" s="59">
        <v>0</v>
      </c>
      <c r="D48" s="59">
        <v>0</v>
      </c>
      <c r="E48" s="59">
        <v>0</v>
      </c>
      <c r="F48" s="59">
        <v>0</v>
      </c>
      <c r="G48" s="59">
        <v>0</v>
      </c>
      <c r="H48" s="59">
        <v>0</v>
      </c>
      <c r="I48" s="59">
        <v>0</v>
      </c>
      <c r="J48" s="59">
        <v>0</v>
      </c>
      <c r="K48" s="59">
        <v>0</v>
      </c>
      <c r="L48" s="59">
        <v>0</v>
      </c>
      <c r="M48" s="60">
        <v>0</v>
      </c>
      <c r="N48" s="61">
        <f t="shared" si="0"/>
        <v>0</v>
      </c>
      <c r="O48" s="47">
        <v>7258</v>
      </c>
      <c r="P48" s="47">
        <v>0</v>
      </c>
      <c r="Q48" s="48">
        <f t="shared" si="1"/>
        <v>0</v>
      </c>
      <c r="R48" s="48">
        <v>0</v>
      </c>
      <c r="S48" s="49">
        <f t="shared" si="3"/>
        <v>0</v>
      </c>
      <c r="T48" s="28"/>
      <c r="U48" s="26"/>
    </row>
    <row r="49" spans="1:35" x14ac:dyDescent="0.2">
      <c r="A49" s="6" t="s">
        <v>53</v>
      </c>
      <c r="B49" s="62">
        <v>12636</v>
      </c>
      <c r="C49" s="59">
        <v>0</v>
      </c>
      <c r="D49" s="59">
        <v>0</v>
      </c>
      <c r="E49" s="59">
        <v>0</v>
      </c>
      <c r="F49" s="59">
        <v>0</v>
      </c>
      <c r="G49" s="59">
        <v>0</v>
      </c>
      <c r="H49" s="59">
        <v>0</v>
      </c>
      <c r="I49" s="59">
        <v>0</v>
      </c>
      <c r="J49" s="59">
        <v>0</v>
      </c>
      <c r="K49" s="59">
        <v>0</v>
      </c>
      <c r="L49" s="59">
        <v>0</v>
      </c>
      <c r="M49" s="60">
        <v>2803</v>
      </c>
      <c r="N49" s="61">
        <f t="shared" si="0"/>
        <v>15439</v>
      </c>
      <c r="O49" s="47">
        <v>12636</v>
      </c>
      <c r="P49" s="47">
        <v>15439</v>
      </c>
      <c r="Q49" s="48">
        <f t="shared" si="1"/>
        <v>0</v>
      </c>
      <c r="R49" s="48">
        <f t="shared" si="2"/>
        <v>100</v>
      </c>
      <c r="S49" s="49">
        <f t="shared" si="3"/>
        <v>0</v>
      </c>
      <c r="T49" s="28"/>
      <c r="U49" s="26"/>
    </row>
    <row r="50" spans="1:35" x14ac:dyDescent="0.2">
      <c r="B50" s="26"/>
      <c r="C50" s="26"/>
      <c r="D50" s="26"/>
      <c r="E50" s="26"/>
      <c r="F50" s="26"/>
      <c r="G50" s="27"/>
      <c r="H50" s="27"/>
      <c r="I50" s="27"/>
      <c r="J50" s="27"/>
      <c r="K50" s="27"/>
      <c r="L50" s="27"/>
      <c r="M50" s="27"/>
      <c r="N50" s="50"/>
      <c r="O50" s="51"/>
      <c r="P50" s="51"/>
      <c r="Q50" s="52"/>
      <c r="R50" s="52"/>
      <c r="S50" s="53"/>
    </row>
    <row r="51" spans="1:35" s="2" customFormat="1" x14ac:dyDescent="0.2">
      <c r="A51" s="30" t="s">
        <v>55</v>
      </c>
      <c r="B51" s="31">
        <f t="shared" ref="B51:M51" si="4">SUM(B10:B49)</f>
        <v>114107</v>
      </c>
      <c r="C51" s="31">
        <f t="shared" si="4"/>
        <v>15610</v>
      </c>
      <c r="D51" s="31">
        <f t="shared" si="4"/>
        <v>89970</v>
      </c>
      <c r="E51" s="31">
        <f t="shared" si="4"/>
        <v>100234</v>
      </c>
      <c r="F51" s="31">
        <f>SUM(F10:F49)</f>
        <v>91884</v>
      </c>
      <c r="G51" s="31">
        <f>SUM(G10:G49)</f>
        <v>188619</v>
      </c>
      <c r="H51" s="31">
        <f t="shared" si="4"/>
        <v>114063</v>
      </c>
      <c r="I51" s="31">
        <f t="shared" si="4"/>
        <v>72817</v>
      </c>
      <c r="J51" s="31">
        <f t="shared" si="4"/>
        <v>59528</v>
      </c>
      <c r="K51" s="31">
        <f t="shared" si="4"/>
        <v>105313</v>
      </c>
      <c r="L51" s="31">
        <f t="shared" si="4"/>
        <v>52447</v>
      </c>
      <c r="M51" s="31">
        <f t="shared" si="4"/>
        <v>126159</v>
      </c>
      <c r="N51" s="54">
        <f>SUM(N10:N50)</f>
        <v>1130751</v>
      </c>
      <c r="O51" s="55">
        <f>SUM(O10:O50)</f>
        <v>1117195</v>
      </c>
      <c r="P51" s="55">
        <f>SUM(P10:P50)</f>
        <v>1244201</v>
      </c>
      <c r="Q51" s="55">
        <f>SUM(Q10:Q50)</f>
        <v>113450</v>
      </c>
      <c r="R51" s="56">
        <f>100*N51/P51</f>
        <v>90.881698375101777</v>
      </c>
      <c r="S51" s="57">
        <f>SUM(S10:S50)</f>
        <v>113450</v>
      </c>
      <c r="T51" s="31"/>
      <c r="U51" s="26"/>
      <c r="V51" s="6"/>
      <c r="W51" s="6"/>
      <c r="X51" s="6"/>
      <c r="Y51" s="6"/>
      <c r="Z51" s="6"/>
      <c r="AA51" s="6"/>
      <c r="AB51" s="6"/>
      <c r="AC51" s="6"/>
      <c r="AD51" s="6"/>
      <c r="AE51" s="6"/>
      <c r="AF51" s="6"/>
      <c r="AG51" s="6"/>
      <c r="AH51" s="6"/>
      <c r="AI51" s="6"/>
    </row>
    <row r="52" spans="1:35" s="279" customFormat="1" x14ac:dyDescent="0.2">
      <c r="A52" s="299" t="s">
        <v>442</v>
      </c>
      <c r="B52" s="363"/>
      <c r="C52" s="363"/>
      <c r="D52" s="363"/>
      <c r="E52" s="363"/>
      <c r="F52" s="363"/>
      <c r="G52" s="363"/>
      <c r="H52" s="363"/>
      <c r="I52" s="363"/>
      <c r="J52" s="363"/>
      <c r="K52" s="363"/>
      <c r="L52" s="363"/>
      <c r="M52" s="300"/>
      <c r="N52" s="300"/>
      <c r="O52" s="300"/>
      <c r="P52" s="364"/>
      <c r="Q52" s="365"/>
      <c r="U52" s="321"/>
    </row>
    <row r="53" spans="1:35" ht="11.25" customHeight="1" x14ac:dyDescent="0.2">
      <c r="A53" s="6" t="s">
        <v>424</v>
      </c>
      <c r="B53" s="26"/>
      <c r="C53" s="26"/>
      <c r="D53" s="26"/>
      <c r="E53" s="26"/>
      <c r="F53" s="26"/>
      <c r="O53" s="28"/>
      <c r="P53" s="28"/>
    </row>
    <row r="54" spans="1:35" ht="12.75" customHeight="1" x14ac:dyDescent="0.2">
      <c r="A54" s="6" t="s">
        <v>332</v>
      </c>
      <c r="C54" s="26"/>
      <c r="D54" s="26"/>
      <c r="E54" s="26"/>
      <c r="O54" s="28"/>
      <c r="P54" s="28"/>
    </row>
    <row r="55" spans="1:35" x14ac:dyDescent="0.2">
      <c r="A55" s="279" t="s">
        <v>389</v>
      </c>
      <c r="O55" s="28"/>
      <c r="P55" s="28"/>
    </row>
    <row r="56" spans="1:35" x14ac:dyDescent="0.2">
      <c r="E56" s="26"/>
    </row>
  </sheetData>
  <pageMargins left="0.43" right="0.16" top="0.56999999999999995" bottom="0.44" header="0.5" footer="0.4"/>
  <pageSetup scale="75" orientation="landscape" horizontalDpi="300" verticalDpi="3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9">
    <pageSetUpPr fitToPage="1"/>
  </sheetPr>
  <dimension ref="A1:AI56"/>
  <sheetViews>
    <sheetView zoomScale="60" zoomScaleNormal="60" zoomScaleSheetLayoutView="50" workbookViewId="0">
      <pane xSplit="1" ySplit="6" topLeftCell="B7" activePane="bottomRight" state="frozen"/>
      <selection pane="topRight" activeCell="B1" sqref="B1"/>
      <selection pane="bottomLeft" activeCell="A6" sqref="A6"/>
      <selection pane="bottomRight"/>
    </sheetView>
  </sheetViews>
  <sheetFormatPr defaultColWidth="9.140625" defaultRowHeight="12.75" x14ac:dyDescent="0.2"/>
  <cols>
    <col min="1" max="1" width="23.7109375" style="6" customWidth="1"/>
    <col min="2" max="3" width="8" style="6" customWidth="1"/>
    <col min="4" max="4" width="8.7109375" style="6" bestFit="1" customWidth="1"/>
    <col min="5" max="13" width="8" style="6" customWidth="1"/>
    <col min="14" max="14" width="10.140625" style="10" bestFit="1" customWidth="1"/>
    <col min="15" max="16" width="15.85546875" style="10" customWidth="1"/>
    <col min="17" max="19" width="12" style="6" customWidth="1"/>
    <col min="20" max="20" width="13.140625" style="6" customWidth="1"/>
    <col min="21" max="21" width="11.42578125" style="6" customWidth="1"/>
    <col min="22" max="16384" width="9.140625" style="6"/>
  </cols>
  <sheetData>
    <row r="1" spans="1:35" s="2" customFormat="1" ht="12.75" customHeight="1" x14ac:dyDescent="0.2">
      <c r="A1" s="2" t="s">
        <v>372</v>
      </c>
      <c r="B1" s="251"/>
      <c r="C1" s="251"/>
      <c r="D1" s="251"/>
      <c r="E1" s="251"/>
      <c r="F1" s="251"/>
      <c r="G1" s="251"/>
      <c r="H1" s="251"/>
      <c r="I1" s="251"/>
      <c r="J1" s="251"/>
      <c r="K1" s="251"/>
      <c r="L1" s="251"/>
      <c r="M1" s="251"/>
      <c r="N1" s="251"/>
      <c r="O1" s="251"/>
      <c r="P1" s="1"/>
      <c r="U1" s="6"/>
      <c r="V1" s="6"/>
      <c r="W1" s="6"/>
      <c r="X1" s="6"/>
      <c r="Y1" s="6"/>
      <c r="Z1" s="6"/>
      <c r="AA1" s="6"/>
      <c r="AB1" s="6"/>
      <c r="AC1" s="6"/>
      <c r="AD1" s="6"/>
      <c r="AE1" s="6"/>
      <c r="AF1" s="6"/>
      <c r="AG1" s="6"/>
      <c r="AH1" s="6"/>
      <c r="AI1" s="6"/>
    </row>
    <row r="2" spans="1:35" ht="12.75" customHeight="1" x14ac:dyDescent="0.25">
      <c r="A2" s="34"/>
      <c r="B2" s="34"/>
      <c r="C2" s="34"/>
      <c r="D2" s="34"/>
      <c r="E2" s="34"/>
      <c r="F2" s="34"/>
      <c r="G2" s="34"/>
      <c r="H2" s="34"/>
      <c r="I2" s="34"/>
      <c r="J2" s="34"/>
      <c r="K2" s="34"/>
      <c r="L2" s="34"/>
      <c r="M2" s="34"/>
      <c r="N2" s="4"/>
      <c r="O2" s="4"/>
      <c r="P2" s="4"/>
    </row>
    <row r="3" spans="1:35" ht="12.75" customHeight="1" x14ac:dyDescent="0.25">
      <c r="A3" s="34"/>
      <c r="B3" s="7" t="s">
        <v>0</v>
      </c>
      <c r="C3" s="34"/>
      <c r="D3" s="34"/>
      <c r="E3" s="34"/>
      <c r="F3" s="34"/>
      <c r="G3" s="34"/>
      <c r="H3" s="34"/>
      <c r="I3" s="34"/>
      <c r="J3" s="34"/>
      <c r="K3" s="34"/>
      <c r="L3" s="34"/>
      <c r="M3" s="34"/>
      <c r="N3" s="4"/>
      <c r="O3" s="4"/>
      <c r="P3" s="4"/>
    </row>
    <row r="4" spans="1:35" ht="12.75" customHeight="1" x14ac:dyDescent="0.25">
      <c r="A4" s="34"/>
      <c r="B4" s="7"/>
      <c r="C4" s="34"/>
      <c r="D4" s="34"/>
      <c r="E4" s="34"/>
      <c r="F4" s="34"/>
      <c r="G4" s="34"/>
      <c r="H4" s="34"/>
      <c r="I4" s="34"/>
      <c r="J4" s="34"/>
      <c r="K4" s="34"/>
      <c r="L4" s="34"/>
      <c r="M4" s="34"/>
      <c r="N4" s="4"/>
      <c r="O4" s="4"/>
      <c r="P4" s="4"/>
      <c r="Q4" s="35" t="s">
        <v>65</v>
      </c>
      <c r="R4" s="35" t="s">
        <v>4</v>
      </c>
      <c r="S4" s="35" t="s">
        <v>66</v>
      </c>
    </row>
    <row r="5" spans="1:35" ht="12.75" customHeight="1" x14ac:dyDescent="0.2">
      <c r="B5" s="8">
        <v>41913</v>
      </c>
      <c r="C5" s="8">
        <v>41944</v>
      </c>
      <c r="D5" s="8">
        <v>41974</v>
      </c>
      <c r="E5" s="8">
        <v>42005</v>
      </c>
      <c r="F5" s="8">
        <v>42036</v>
      </c>
      <c r="G5" s="8">
        <v>42064</v>
      </c>
      <c r="H5" s="8">
        <v>42095</v>
      </c>
      <c r="I5" s="8">
        <v>42125</v>
      </c>
      <c r="J5" s="8">
        <v>42156</v>
      </c>
      <c r="K5" s="8">
        <v>42186</v>
      </c>
      <c r="L5" s="8">
        <v>42217</v>
      </c>
      <c r="M5" s="8">
        <v>42248</v>
      </c>
      <c r="N5" s="44" t="s">
        <v>3</v>
      </c>
      <c r="O5" s="23" t="s">
        <v>73</v>
      </c>
      <c r="P5" s="23" t="s">
        <v>73</v>
      </c>
      <c r="Q5" s="35" t="s">
        <v>68</v>
      </c>
      <c r="R5" s="35" t="s">
        <v>69</v>
      </c>
      <c r="S5" s="35" t="s">
        <v>70</v>
      </c>
    </row>
    <row r="6" spans="1:35" ht="12.75" customHeight="1" x14ac:dyDescent="0.2">
      <c r="A6" s="12"/>
      <c r="B6" s="13"/>
      <c r="C6" s="13"/>
      <c r="D6" s="14"/>
      <c r="E6" s="14"/>
      <c r="F6" s="15"/>
      <c r="G6" s="15"/>
      <c r="H6" s="15"/>
      <c r="I6" s="15"/>
      <c r="J6" s="16"/>
      <c r="K6" s="16"/>
      <c r="L6" s="16"/>
      <c r="M6" s="36"/>
      <c r="N6" s="23" t="s">
        <v>9</v>
      </c>
      <c r="O6" s="23" t="s">
        <v>61</v>
      </c>
      <c r="P6" s="23" t="s">
        <v>11</v>
      </c>
      <c r="Q6" s="35" t="s">
        <v>9</v>
      </c>
      <c r="R6" s="35" t="s">
        <v>72</v>
      </c>
      <c r="S6" s="35"/>
      <c r="T6" s="19"/>
      <c r="U6" s="19"/>
    </row>
    <row r="7" spans="1:35" ht="12.75" customHeight="1" x14ac:dyDescent="0.2">
      <c r="A7" s="19"/>
      <c r="B7" s="37"/>
      <c r="C7" s="37"/>
      <c r="D7" s="38"/>
      <c r="E7" s="38"/>
      <c r="F7" s="39"/>
      <c r="G7" s="40"/>
      <c r="H7" s="40"/>
      <c r="I7" s="40"/>
      <c r="J7" s="40"/>
      <c r="K7" s="40"/>
      <c r="L7" s="40"/>
      <c r="M7" s="40"/>
      <c r="N7" s="23"/>
      <c r="O7" s="23"/>
      <c r="P7" s="23"/>
    </row>
    <row r="8" spans="1:35" ht="12.75" customHeight="1" x14ac:dyDescent="0.2">
      <c r="A8" s="24"/>
      <c r="B8" s="24"/>
      <c r="C8" s="24"/>
      <c r="D8" s="24"/>
      <c r="E8" s="24"/>
      <c r="F8" s="24"/>
      <c r="G8" s="35" t="s">
        <v>13</v>
      </c>
      <c r="H8" s="24"/>
      <c r="I8" s="24"/>
      <c r="J8" s="24"/>
      <c r="K8" s="24"/>
      <c r="L8" s="24"/>
      <c r="M8" s="24"/>
      <c r="N8" s="24"/>
      <c r="O8" s="24"/>
      <c r="P8" s="24"/>
    </row>
    <row r="9" spans="1:35" ht="12.75" customHeight="1" x14ac:dyDescent="0.2">
      <c r="A9" s="24"/>
      <c r="B9" s="24"/>
      <c r="C9" s="24"/>
      <c r="D9" s="24"/>
      <c r="E9" s="24"/>
      <c r="F9" s="24"/>
      <c r="G9" s="24"/>
      <c r="H9" s="24"/>
      <c r="I9" s="24"/>
      <c r="J9" s="24"/>
      <c r="K9" s="24"/>
      <c r="L9" s="24"/>
      <c r="M9" s="24"/>
      <c r="N9" s="24"/>
      <c r="O9" s="24"/>
      <c r="P9" s="24"/>
    </row>
    <row r="10" spans="1:35" ht="12.75" customHeight="1" x14ac:dyDescent="0.2">
      <c r="A10" s="6" t="s">
        <v>15</v>
      </c>
      <c r="B10" s="26">
        <v>0</v>
      </c>
      <c r="C10" s="26">
        <v>0</v>
      </c>
      <c r="D10" s="26">
        <v>0</v>
      </c>
      <c r="E10" s="26">
        <v>0</v>
      </c>
      <c r="F10" s="26">
        <v>0</v>
      </c>
      <c r="G10" s="26">
        <v>12848</v>
      </c>
      <c r="H10" s="26">
        <v>0</v>
      </c>
      <c r="I10" s="26">
        <v>0</v>
      </c>
      <c r="J10" s="26">
        <v>32260</v>
      </c>
      <c r="K10" s="26">
        <v>0</v>
      </c>
      <c r="L10" s="26">
        <v>0</v>
      </c>
      <c r="M10" s="45">
        <v>4597</v>
      </c>
      <c r="N10" s="46">
        <f>SUM(B10:M10)</f>
        <v>49705</v>
      </c>
      <c r="O10" s="47">
        <v>45281</v>
      </c>
      <c r="P10" s="47">
        <v>56544</v>
      </c>
      <c r="Q10" s="48">
        <f>P10-N10</f>
        <v>6839</v>
      </c>
      <c r="R10" s="48">
        <f>100*N10/P10</f>
        <v>87.904994340690436</v>
      </c>
      <c r="S10" s="49">
        <f>Q10</f>
        <v>6839</v>
      </c>
      <c r="T10" s="28"/>
      <c r="U10" s="26"/>
    </row>
    <row r="11" spans="1:35" ht="12.75" customHeight="1" x14ac:dyDescent="0.2">
      <c r="A11" s="6" t="s">
        <v>16</v>
      </c>
      <c r="B11" s="26">
        <v>34444</v>
      </c>
      <c r="C11" s="26">
        <v>0</v>
      </c>
      <c r="D11" s="26">
        <v>28494</v>
      </c>
      <c r="E11" s="26">
        <v>0</v>
      </c>
      <c r="F11" s="26">
        <v>0</v>
      </c>
      <c r="G11" s="26">
        <v>0</v>
      </c>
      <c r="H11" s="26">
        <v>0</v>
      </c>
      <c r="I11" s="26">
        <v>0</v>
      </c>
      <c r="J11" s="26">
        <v>0</v>
      </c>
      <c r="K11" s="26">
        <v>0</v>
      </c>
      <c r="L11" s="26">
        <v>0</v>
      </c>
      <c r="M11" s="45">
        <v>46088</v>
      </c>
      <c r="N11" s="46">
        <f t="shared" ref="N11:N49" si="0">SUM(B11:M11)</f>
        <v>109026</v>
      </c>
      <c r="O11" s="47">
        <v>87402</v>
      </c>
      <c r="P11" s="47">
        <v>109141</v>
      </c>
      <c r="Q11" s="48">
        <f t="shared" ref="Q11:Q49" si="1">P11-N11</f>
        <v>115</v>
      </c>
      <c r="R11" s="48">
        <f t="shared" ref="R11:R49" si="2">100*N11/P11</f>
        <v>99.89463171493756</v>
      </c>
      <c r="S11" s="49">
        <f t="shared" ref="S11:S49" si="3">Q11</f>
        <v>115</v>
      </c>
      <c r="T11" s="28"/>
      <c r="U11" s="26"/>
    </row>
    <row r="12" spans="1:35" ht="12.75" customHeight="1" x14ac:dyDescent="0.2">
      <c r="A12" s="6" t="s">
        <v>17</v>
      </c>
      <c r="B12" s="26">
        <v>7371</v>
      </c>
      <c r="C12" s="26">
        <v>0</v>
      </c>
      <c r="D12" s="26">
        <v>0</v>
      </c>
      <c r="E12" s="26">
        <v>0</v>
      </c>
      <c r="F12" s="26">
        <v>0</v>
      </c>
      <c r="G12" s="26">
        <v>0</v>
      </c>
      <c r="H12" s="26">
        <v>0</v>
      </c>
      <c r="I12" s="26">
        <v>0</v>
      </c>
      <c r="J12" s="26">
        <v>0</v>
      </c>
      <c r="K12" s="26">
        <v>0</v>
      </c>
      <c r="L12" s="26">
        <v>1834</v>
      </c>
      <c r="M12" s="45">
        <v>0</v>
      </c>
      <c r="N12" s="46">
        <f t="shared" si="0"/>
        <v>9205</v>
      </c>
      <c r="O12" s="47">
        <v>7371</v>
      </c>
      <c r="P12" s="47">
        <v>9205</v>
      </c>
      <c r="Q12" s="48">
        <f t="shared" si="1"/>
        <v>0</v>
      </c>
      <c r="R12" s="48">
        <f t="shared" si="2"/>
        <v>100</v>
      </c>
      <c r="S12" s="49">
        <f t="shared" si="3"/>
        <v>0</v>
      </c>
      <c r="T12" s="28"/>
      <c r="U12" s="26"/>
    </row>
    <row r="13" spans="1:35" x14ac:dyDescent="0.2">
      <c r="A13" s="6" t="s">
        <v>18</v>
      </c>
      <c r="B13" s="26">
        <v>0</v>
      </c>
      <c r="C13" s="26">
        <v>0</v>
      </c>
      <c r="D13" s="26">
        <v>0</v>
      </c>
      <c r="E13" s="26">
        <v>0</v>
      </c>
      <c r="F13" s="26">
        <v>0</v>
      </c>
      <c r="G13" s="26">
        <v>0</v>
      </c>
      <c r="H13" s="26">
        <v>0</v>
      </c>
      <c r="I13" s="26">
        <v>11584</v>
      </c>
      <c r="J13" s="26">
        <v>0</v>
      </c>
      <c r="K13" s="26">
        <v>0</v>
      </c>
      <c r="L13" s="26">
        <v>0</v>
      </c>
      <c r="M13" s="45">
        <v>2881</v>
      </c>
      <c r="N13" s="46">
        <f t="shared" si="0"/>
        <v>14465</v>
      </c>
      <c r="O13" s="47">
        <v>11584</v>
      </c>
      <c r="P13" s="47">
        <v>14465</v>
      </c>
      <c r="Q13" s="48">
        <f t="shared" si="1"/>
        <v>0</v>
      </c>
      <c r="R13" s="48">
        <f t="shared" si="2"/>
        <v>100</v>
      </c>
      <c r="S13" s="49">
        <f t="shared" si="3"/>
        <v>0</v>
      </c>
      <c r="T13" s="28"/>
      <c r="U13" s="26"/>
    </row>
    <row r="14" spans="1:35" x14ac:dyDescent="0.2">
      <c r="A14" s="6" t="s">
        <v>19</v>
      </c>
      <c r="B14" s="26">
        <v>0</v>
      </c>
      <c r="C14" s="26">
        <v>0</v>
      </c>
      <c r="D14" s="26">
        <v>0</v>
      </c>
      <c r="E14" s="26">
        <v>0</v>
      </c>
      <c r="F14" s="26">
        <v>0</v>
      </c>
      <c r="G14" s="26">
        <v>0</v>
      </c>
      <c r="H14" s="26">
        <v>0</v>
      </c>
      <c r="I14" s="26">
        <v>0</v>
      </c>
      <c r="J14" s="26">
        <v>0</v>
      </c>
      <c r="K14" s="26">
        <v>0</v>
      </c>
      <c r="L14" s="26">
        <v>0</v>
      </c>
      <c r="M14" s="45">
        <v>0</v>
      </c>
      <c r="N14" s="46">
        <f t="shared" si="0"/>
        <v>0</v>
      </c>
      <c r="O14" s="47">
        <v>8424</v>
      </c>
      <c r="P14" s="47">
        <v>0</v>
      </c>
      <c r="Q14" s="48">
        <f t="shared" si="1"/>
        <v>0</v>
      </c>
      <c r="R14" s="48"/>
      <c r="S14" s="49">
        <f t="shared" si="3"/>
        <v>0</v>
      </c>
      <c r="T14" s="28"/>
      <c r="U14" s="26"/>
    </row>
    <row r="15" spans="1:35" x14ac:dyDescent="0.2">
      <c r="A15" s="6" t="s">
        <v>20</v>
      </c>
      <c r="B15" s="26">
        <v>0</v>
      </c>
      <c r="C15" s="26">
        <v>0</v>
      </c>
      <c r="D15" s="26">
        <v>33000</v>
      </c>
      <c r="E15" s="26">
        <v>76723</v>
      </c>
      <c r="F15" s="26">
        <v>26274</v>
      </c>
      <c r="G15" s="26">
        <v>3760</v>
      </c>
      <c r="H15" s="26">
        <v>0</v>
      </c>
      <c r="I15" s="26">
        <v>0</v>
      </c>
      <c r="J15" s="26">
        <v>13900</v>
      </c>
      <c r="K15" s="26">
        <v>0</v>
      </c>
      <c r="L15" s="26">
        <v>30494</v>
      </c>
      <c r="M15" s="45">
        <v>5624</v>
      </c>
      <c r="N15" s="46">
        <f t="shared" si="0"/>
        <v>189775</v>
      </c>
      <c r="O15" s="47">
        <v>152691</v>
      </c>
      <c r="P15" s="47">
        <v>190669</v>
      </c>
      <c r="Q15" s="48">
        <f t="shared" si="1"/>
        <v>894</v>
      </c>
      <c r="R15" s="48">
        <f t="shared" si="2"/>
        <v>99.531124619104318</v>
      </c>
      <c r="S15" s="49">
        <f t="shared" si="3"/>
        <v>894</v>
      </c>
      <c r="T15" s="28"/>
      <c r="U15" s="26"/>
    </row>
    <row r="16" spans="1:35" x14ac:dyDescent="0.2">
      <c r="A16" s="6" t="s">
        <v>21</v>
      </c>
      <c r="B16" s="26">
        <v>88</v>
      </c>
      <c r="C16" s="26">
        <v>8778</v>
      </c>
      <c r="D16" s="26">
        <v>2030</v>
      </c>
      <c r="E16" s="26">
        <v>2970</v>
      </c>
      <c r="F16" s="26">
        <v>1289</v>
      </c>
      <c r="G16" s="26">
        <v>1439</v>
      </c>
      <c r="H16" s="26">
        <v>1585</v>
      </c>
      <c r="I16" s="26">
        <v>1084</v>
      </c>
      <c r="J16" s="26">
        <v>954</v>
      </c>
      <c r="K16" s="26">
        <v>4132</v>
      </c>
      <c r="L16" s="26">
        <v>837</v>
      </c>
      <c r="M16" s="45">
        <v>2546</v>
      </c>
      <c r="N16" s="46">
        <f t="shared" si="0"/>
        <v>27732</v>
      </c>
      <c r="O16" s="47">
        <v>25273</v>
      </c>
      <c r="P16" s="47">
        <v>31559</v>
      </c>
      <c r="Q16" s="48">
        <f t="shared" si="1"/>
        <v>3827</v>
      </c>
      <c r="R16" s="48">
        <f t="shared" si="2"/>
        <v>87.873506765106626</v>
      </c>
      <c r="S16" s="49">
        <f t="shared" si="3"/>
        <v>3827</v>
      </c>
      <c r="T16" s="28"/>
      <c r="U16" s="26"/>
    </row>
    <row r="17" spans="1:21" x14ac:dyDescent="0.2">
      <c r="A17" s="6" t="s">
        <v>22</v>
      </c>
      <c r="B17" s="26">
        <v>0</v>
      </c>
      <c r="C17" s="26">
        <v>0</v>
      </c>
      <c r="D17" s="26">
        <v>0</v>
      </c>
      <c r="E17" s="26">
        <v>0</v>
      </c>
      <c r="F17" s="26">
        <v>0</v>
      </c>
      <c r="G17" s="26">
        <v>0</v>
      </c>
      <c r="H17" s="26">
        <v>0</v>
      </c>
      <c r="I17" s="26">
        <v>0</v>
      </c>
      <c r="J17" s="26">
        <v>0</v>
      </c>
      <c r="K17" s="26">
        <v>0</v>
      </c>
      <c r="L17" s="26">
        <v>0</v>
      </c>
      <c r="M17" s="45">
        <v>0</v>
      </c>
      <c r="N17" s="46">
        <f t="shared" si="0"/>
        <v>0</v>
      </c>
      <c r="O17" s="47">
        <v>7258</v>
      </c>
      <c r="P17" s="47">
        <v>0</v>
      </c>
      <c r="Q17" s="48">
        <f t="shared" si="1"/>
        <v>0</v>
      </c>
      <c r="R17" s="48"/>
      <c r="S17" s="49">
        <f t="shared" si="3"/>
        <v>0</v>
      </c>
      <c r="T17" s="28"/>
      <c r="U17" s="26"/>
    </row>
    <row r="18" spans="1:21" x14ac:dyDescent="0.2">
      <c r="A18" s="6" t="s">
        <v>23</v>
      </c>
      <c r="B18" s="26">
        <v>0</v>
      </c>
      <c r="C18" s="26">
        <v>0</v>
      </c>
      <c r="D18" s="26">
        <v>0</v>
      </c>
      <c r="E18" s="26">
        <v>0</v>
      </c>
      <c r="F18" s="26">
        <v>0</v>
      </c>
      <c r="G18" s="26">
        <v>0</v>
      </c>
      <c r="H18" s="26">
        <v>0</v>
      </c>
      <c r="I18" s="26">
        <v>0</v>
      </c>
      <c r="J18" s="26">
        <v>0</v>
      </c>
      <c r="K18" s="26">
        <v>19630</v>
      </c>
      <c r="L18" s="26">
        <v>0</v>
      </c>
      <c r="M18" s="45">
        <v>0</v>
      </c>
      <c r="N18" s="46">
        <f t="shared" si="0"/>
        <v>19630</v>
      </c>
      <c r="O18" s="47">
        <v>15796</v>
      </c>
      <c r="P18" s="47">
        <v>19725</v>
      </c>
      <c r="Q18" s="48">
        <f t="shared" si="1"/>
        <v>95</v>
      </c>
      <c r="R18" s="48">
        <f t="shared" si="2"/>
        <v>99.518377693282631</v>
      </c>
      <c r="S18" s="49">
        <f t="shared" si="3"/>
        <v>95</v>
      </c>
      <c r="T18" s="28"/>
      <c r="U18" s="26"/>
    </row>
    <row r="19" spans="1:21" x14ac:dyDescent="0.2">
      <c r="A19" s="6" t="s">
        <v>24</v>
      </c>
      <c r="B19" s="26">
        <v>0</v>
      </c>
      <c r="C19" s="26">
        <v>0</v>
      </c>
      <c r="D19" s="26">
        <v>0</v>
      </c>
      <c r="E19" s="26">
        <v>0</v>
      </c>
      <c r="F19" s="26">
        <v>0</v>
      </c>
      <c r="G19" s="26">
        <v>0</v>
      </c>
      <c r="H19" s="26">
        <v>0</v>
      </c>
      <c r="I19" s="26">
        <v>0</v>
      </c>
      <c r="J19" s="26">
        <v>0</v>
      </c>
      <c r="K19" s="26">
        <v>0</v>
      </c>
      <c r="L19" s="26">
        <v>0</v>
      </c>
      <c r="M19" s="45">
        <v>0</v>
      </c>
      <c r="N19" s="46">
        <f t="shared" si="0"/>
        <v>0</v>
      </c>
      <c r="O19" s="47">
        <v>7258</v>
      </c>
      <c r="P19" s="47">
        <v>0</v>
      </c>
      <c r="Q19" s="48">
        <f t="shared" si="1"/>
        <v>0</v>
      </c>
      <c r="R19" s="48"/>
      <c r="S19" s="49">
        <f t="shared" si="3"/>
        <v>0</v>
      </c>
      <c r="T19" s="28"/>
      <c r="U19" s="26"/>
    </row>
    <row r="20" spans="1:21" x14ac:dyDescent="0.2">
      <c r="A20" s="6" t="s">
        <v>25</v>
      </c>
      <c r="B20" s="26">
        <v>426</v>
      </c>
      <c r="C20" s="26">
        <v>474</v>
      </c>
      <c r="D20" s="26">
        <v>0</v>
      </c>
      <c r="E20" s="26">
        <v>994</v>
      </c>
      <c r="F20" s="26">
        <v>0</v>
      </c>
      <c r="G20" s="26">
        <v>32878</v>
      </c>
      <c r="H20" s="26">
        <v>76332</v>
      </c>
      <c r="I20" s="26">
        <v>29698</v>
      </c>
      <c r="J20" s="26">
        <v>21585</v>
      </c>
      <c r="K20" s="26">
        <v>6869</v>
      </c>
      <c r="L20" s="26">
        <v>15406</v>
      </c>
      <c r="M20" s="45">
        <v>0</v>
      </c>
      <c r="N20" s="46">
        <f t="shared" si="0"/>
        <v>184662</v>
      </c>
      <c r="O20" s="47">
        <v>185335</v>
      </c>
      <c r="P20" s="47">
        <v>185335</v>
      </c>
      <c r="Q20" s="48">
        <f t="shared" si="1"/>
        <v>673</v>
      </c>
      <c r="R20" s="48">
        <f t="shared" si="2"/>
        <v>99.636873769120783</v>
      </c>
      <c r="S20" s="49">
        <f t="shared" si="3"/>
        <v>673</v>
      </c>
      <c r="T20" s="28"/>
      <c r="U20" s="26"/>
    </row>
    <row r="21" spans="1:21" x14ac:dyDescent="0.2">
      <c r="A21" s="6" t="s">
        <v>26</v>
      </c>
      <c r="B21" s="26">
        <v>0</v>
      </c>
      <c r="C21" s="26">
        <v>0</v>
      </c>
      <c r="D21" s="26">
        <v>0</v>
      </c>
      <c r="E21" s="26">
        <v>0</v>
      </c>
      <c r="F21" s="26">
        <v>0</v>
      </c>
      <c r="G21" s="26">
        <v>11584</v>
      </c>
      <c r="H21" s="26">
        <v>0</v>
      </c>
      <c r="I21" s="26">
        <v>0</v>
      </c>
      <c r="J21" s="26">
        <v>0</v>
      </c>
      <c r="K21" s="26">
        <v>0</v>
      </c>
      <c r="L21" s="26">
        <v>0</v>
      </c>
      <c r="M21" s="45">
        <v>0</v>
      </c>
      <c r="N21" s="46">
        <f t="shared" si="0"/>
        <v>11584</v>
      </c>
      <c r="O21" s="47">
        <v>11584</v>
      </c>
      <c r="P21" s="47">
        <v>14465</v>
      </c>
      <c r="Q21" s="48">
        <f t="shared" si="1"/>
        <v>2881</v>
      </c>
      <c r="R21" s="48">
        <f t="shared" si="2"/>
        <v>80.082958866228822</v>
      </c>
      <c r="S21" s="49">
        <f t="shared" si="3"/>
        <v>2881</v>
      </c>
      <c r="T21" s="28"/>
      <c r="U21" s="26"/>
    </row>
    <row r="22" spans="1:21" x14ac:dyDescent="0.2">
      <c r="A22" s="6" t="s">
        <v>27</v>
      </c>
      <c r="B22" s="26">
        <v>18266</v>
      </c>
      <c r="C22" s="26">
        <v>9084</v>
      </c>
      <c r="D22" s="26">
        <v>0</v>
      </c>
      <c r="E22" s="26">
        <v>0</v>
      </c>
      <c r="F22" s="26">
        <v>0</v>
      </c>
      <c r="G22" s="26">
        <v>0</v>
      </c>
      <c r="H22" s="26">
        <v>0</v>
      </c>
      <c r="I22" s="26">
        <v>0</v>
      </c>
      <c r="J22" s="26">
        <v>0</v>
      </c>
      <c r="K22" s="26">
        <v>6802</v>
      </c>
      <c r="L22" s="26">
        <v>0</v>
      </c>
      <c r="M22" s="45">
        <v>0</v>
      </c>
      <c r="N22" s="46">
        <f t="shared" si="0"/>
        <v>34152</v>
      </c>
      <c r="O22" s="47">
        <v>27379</v>
      </c>
      <c r="P22" s="47">
        <v>34189</v>
      </c>
      <c r="Q22" s="48">
        <f t="shared" si="1"/>
        <v>37</v>
      </c>
      <c r="R22" s="48">
        <f t="shared" si="2"/>
        <v>99.891778057269889</v>
      </c>
      <c r="S22" s="49">
        <f t="shared" si="3"/>
        <v>37</v>
      </c>
      <c r="T22" s="28"/>
      <c r="U22" s="26"/>
    </row>
    <row r="23" spans="1:21" x14ac:dyDescent="0.2">
      <c r="A23" s="6" t="s">
        <v>28</v>
      </c>
      <c r="B23" s="26">
        <v>0</v>
      </c>
      <c r="C23" s="26">
        <v>0</v>
      </c>
      <c r="D23" s="26">
        <v>0</v>
      </c>
      <c r="E23" s="26">
        <v>0</v>
      </c>
      <c r="F23" s="26">
        <v>0</v>
      </c>
      <c r="G23" s="26">
        <v>0</v>
      </c>
      <c r="H23" s="26">
        <v>0</v>
      </c>
      <c r="I23" s="26">
        <v>0</v>
      </c>
      <c r="J23" s="26">
        <v>0</v>
      </c>
      <c r="K23" s="26">
        <v>0</v>
      </c>
      <c r="L23" s="26">
        <v>0</v>
      </c>
      <c r="M23" s="45">
        <v>11834</v>
      </c>
      <c r="N23" s="46">
        <f t="shared" si="0"/>
        <v>11834</v>
      </c>
      <c r="O23" s="47">
        <v>9477</v>
      </c>
      <c r="P23" s="47">
        <v>11834</v>
      </c>
      <c r="Q23" s="48">
        <f t="shared" si="1"/>
        <v>0</v>
      </c>
      <c r="R23" s="48">
        <f t="shared" si="2"/>
        <v>100</v>
      </c>
      <c r="S23" s="49">
        <f t="shared" si="3"/>
        <v>0</v>
      </c>
      <c r="T23" s="28"/>
      <c r="U23" s="26"/>
    </row>
    <row r="24" spans="1:21" x14ac:dyDescent="0.2">
      <c r="A24" s="6" t="s">
        <v>29</v>
      </c>
      <c r="B24" s="26">
        <v>0</v>
      </c>
      <c r="C24" s="26">
        <v>0</v>
      </c>
      <c r="D24" s="26">
        <v>0</v>
      </c>
      <c r="E24" s="26">
        <v>0</v>
      </c>
      <c r="F24" s="26">
        <v>0</v>
      </c>
      <c r="G24" s="26">
        <v>0</v>
      </c>
      <c r="H24" s="26">
        <v>0</v>
      </c>
      <c r="I24" s="26">
        <v>0</v>
      </c>
      <c r="J24" s="26">
        <v>0</v>
      </c>
      <c r="K24" s="26">
        <v>0</v>
      </c>
      <c r="L24" s="26">
        <v>0</v>
      </c>
      <c r="M24" s="45">
        <v>0</v>
      </c>
      <c r="N24" s="46">
        <f t="shared" si="0"/>
        <v>0</v>
      </c>
      <c r="O24" s="47">
        <v>7258</v>
      </c>
      <c r="P24" s="47">
        <v>0</v>
      </c>
      <c r="Q24" s="48">
        <f t="shared" si="1"/>
        <v>0</v>
      </c>
      <c r="R24" s="48"/>
      <c r="S24" s="49">
        <f t="shared" si="3"/>
        <v>0</v>
      </c>
      <c r="T24" s="28"/>
      <c r="U24" s="26"/>
    </row>
    <row r="25" spans="1:21" x14ac:dyDescent="0.2">
      <c r="A25" s="6" t="s">
        <v>30</v>
      </c>
      <c r="B25" s="26">
        <v>0</v>
      </c>
      <c r="C25" s="26">
        <v>34957</v>
      </c>
      <c r="D25" s="26">
        <v>229</v>
      </c>
      <c r="E25" s="26">
        <v>5416</v>
      </c>
      <c r="F25" s="26">
        <v>2351</v>
      </c>
      <c r="G25" s="26">
        <v>0</v>
      </c>
      <c r="H25" s="26">
        <v>0</v>
      </c>
      <c r="I25" s="26">
        <v>2088</v>
      </c>
      <c r="J25" s="26">
        <v>0</v>
      </c>
      <c r="K25" s="26">
        <v>12571</v>
      </c>
      <c r="L25" s="26">
        <v>4661</v>
      </c>
      <c r="M25" s="45">
        <v>0</v>
      </c>
      <c r="N25" s="46">
        <f t="shared" si="0"/>
        <v>62273</v>
      </c>
      <c r="O25" s="47">
        <v>50546</v>
      </c>
      <c r="P25" s="47">
        <v>63118</v>
      </c>
      <c r="Q25" s="48">
        <f t="shared" si="1"/>
        <v>845</v>
      </c>
      <c r="R25" s="48">
        <f t="shared" si="2"/>
        <v>98.661237681802334</v>
      </c>
      <c r="S25" s="49">
        <f t="shared" si="3"/>
        <v>845</v>
      </c>
      <c r="T25" s="28"/>
      <c r="U25" s="26"/>
    </row>
    <row r="26" spans="1:21" x14ac:dyDescent="0.2">
      <c r="A26" s="6" t="s">
        <v>31</v>
      </c>
      <c r="B26" s="26">
        <v>0</v>
      </c>
      <c r="C26" s="26">
        <v>0</v>
      </c>
      <c r="D26" s="26">
        <v>0</v>
      </c>
      <c r="E26" s="26">
        <v>0</v>
      </c>
      <c r="F26" s="26">
        <v>0</v>
      </c>
      <c r="G26" s="26">
        <v>0</v>
      </c>
      <c r="H26" s="26">
        <v>0</v>
      </c>
      <c r="I26" s="26">
        <v>6587</v>
      </c>
      <c r="J26" s="26">
        <v>2540</v>
      </c>
      <c r="K26" s="26">
        <v>0</v>
      </c>
      <c r="L26" s="26">
        <v>0</v>
      </c>
      <c r="M26" s="45">
        <v>3143</v>
      </c>
      <c r="N26" s="46">
        <f t="shared" si="0"/>
        <v>12270</v>
      </c>
      <c r="O26" s="47">
        <v>12636</v>
      </c>
      <c r="P26" s="47">
        <v>15779</v>
      </c>
      <c r="Q26" s="48">
        <f t="shared" si="1"/>
        <v>3509</v>
      </c>
      <c r="R26" s="48">
        <f t="shared" si="2"/>
        <v>77.761581849293364</v>
      </c>
      <c r="S26" s="49">
        <f t="shared" si="3"/>
        <v>3509</v>
      </c>
      <c r="T26" s="28"/>
      <c r="U26" s="26"/>
    </row>
    <row r="27" spans="1:21" x14ac:dyDescent="0.2">
      <c r="A27" s="6" t="s">
        <v>32</v>
      </c>
      <c r="B27" s="26">
        <v>0</v>
      </c>
      <c r="C27" s="26">
        <v>0</v>
      </c>
      <c r="D27" s="26">
        <v>0</v>
      </c>
      <c r="E27" s="26">
        <v>0</v>
      </c>
      <c r="F27" s="26">
        <v>0</v>
      </c>
      <c r="G27" s="26">
        <v>0</v>
      </c>
      <c r="H27" s="26">
        <v>0</v>
      </c>
      <c r="I27" s="26">
        <v>0</v>
      </c>
      <c r="J27" s="26">
        <v>0</v>
      </c>
      <c r="K27" s="26">
        <v>0</v>
      </c>
      <c r="L27" s="26">
        <v>0</v>
      </c>
      <c r="M27" s="45">
        <v>0</v>
      </c>
      <c r="N27" s="46">
        <f t="shared" si="0"/>
        <v>0</v>
      </c>
      <c r="O27" s="47">
        <v>7258</v>
      </c>
      <c r="P27" s="47">
        <v>7258</v>
      </c>
      <c r="Q27" s="48">
        <f t="shared" si="1"/>
        <v>7258</v>
      </c>
      <c r="R27" s="48">
        <f t="shared" si="2"/>
        <v>0</v>
      </c>
      <c r="S27" s="49">
        <f t="shared" si="3"/>
        <v>7258</v>
      </c>
      <c r="T27" s="28"/>
      <c r="U27" s="26"/>
    </row>
    <row r="28" spans="1:21" x14ac:dyDescent="0.2">
      <c r="A28" s="6" t="s">
        <v>33</v>
      </c>
      <c r="B28" s="26">
        <v>253</v>
      </c>
      <c r="C28" s="26">
        <v>0</v>
      </c>
      <c r="D28" s="26">
        <v>0</v>
      </c>
      <c r="E28" s="26">
        <v>0</v>
      </c>
      <c r="F28" s="26">
        <v>0</v>
      </c>
      <c r="G28" s="26">
        <v>0</v>
      </c>
      <c r="H28" s="26">
        <v>10269</v>
      </c>
      <c r="I28" s="26">
        <v>0</v>
      </c>
      <c r="J28" s="26">
        <v>0</v>
      </c>
      <c r="K28" s="26">
        <v>0</v>
      </c>
      <c r="L28" s="26">
        <v>2619</v>
      </c>
      <c r="M28" s="45">
        <v>0</v>
      </c>
      <c r="N28" s="46">
        <f t="shared" si="0"/>
        <v>13141</v>
      </c>
      <c r="O28" s="47">
        <v>10530</v>
      </c>
      <c r="P28" s="47">
        <v>13149</v>
      </c>
      <c r="Q28" s="48">
        <f t="shared" si="1"/>
        <v>8</v>
      </c>
      <c r="R28" s="48">
        <f t="shared" si="2"/>
        <v>99.939158871397069</v>
      </c>
      <c r="S28" s="49">
        <f t="shared" si="3"/>
        <v>8</v>
      </c>
      <c r="T28" s="28"/>
      <c r="U28" s="26"/>
    </row>
    <row r="29" spans="1:21" x14ac:dyDescent="0.2">
      <c r="A29" s="6" t="s">
        <v>34</v>
      </c>
      <c r="B29" s="26">
        <v>0</v>
      </c>
      <c r="C29" s="26">
        <v>0</v>
      </c>
      <c r="D29" s="26">
        <v>0</v>
      </c>
      <c r="E29" s="26">
        <v>0</v>
      </c>
      <c r="F29" s="26">
        <v>0</v>
      </c>
      <c r="G29" s="26">
        <v>0</v>
      </c>
      <c r="H29" s="26">
        <v>0</v>
      </c>
      <c r="I29" s="26">
        <v>0</v>
      </c>
      <c r="J29" s="26">
        <v>0</v>
      </c>
      <c r="K29" s="26">
        <v>0</v>
      </c>
      <c r="L29" s="26">
        <v>8424</v>
      </c>
      <c r="M29" s="45">
        <v>190</v>
      </c>
      <c r="N29" s="46">
        <f t="shared" si="0"/>
        <v>8614</v>
      </c>
      <c r="O29" s="47">
        <v>8424</v>
      </c>
      <c r="P29" s="47">
        <v>10519</v>
      </c>
      <c r="Q29" s="48">
        <f t="shared" si="1"/>
        <v>1905</v>
      </c>
      <c r="R29" s="48">
        <f t="shared" si="2"/>
        <v>81.889913489875468</v>
      </c>
      <c r="S29" s="49">
        <f t="shared" si="3"/>
        <v>1905</v>
      </c>
      <c r="T29" s="28"/>
      <c r="U29" s="26"/>
    </row>
    <row r="30" spans="1:21" x14ac:dyDescent="0.2">
      <c r="A30" s="6" t="s">
        <v>35</v>
      </c>
      <c r="B30" s="26">
        <v>0</v>
      </c>
      <c r="C30" s="26">
        <v>0</v>
      </c>
      <c r="D30" s="26">
        <v>0</v>
      </c>
      <c r="E30" s="26">
        <v>0</v>
      </c>
      <c r="F30" s="26">
        <v>0</v>
      </c>
      <c r="G30" s="26">
        <v>0</v>
      </c>
      <c r="H30" s="26">
        <v>0</v>
      </c>
      <c r="I30" s="26">
        <v>0</v>
      </c>
      <c r="J30" s="26">
        <v>11584</v>
      </c>
      <c r="K30" s="26">
        <v>0</v>
      </c>
      <c r="L30" s="26">
        <v>0</v>
      </c>
      <c r="M30" s="45">
        <v>2128</v>
      </c>
      <c r="N30" s="46">
        <f t="shared" si="0"/>
        <v>13712</v>
      </c>
      <c r="O30" s="47">
        <v>11584</v>
      </c>
      <c r="P30" s="47">
        <v>14465</v>
      </c>
      <c r="Q30" s="48">
        <f t="shared" si="1"/>
        <v>753</v>
      </c>
      <c r="R30" s="48">
        <f t="shared" si="2"/>
        <v>94.794331144141026</v>
      </c>
      <c r="S30" s="49">
        <f t="shared" si="3"/>
        <v>753</v>
      </c>
      <c r="T30" s="28"/>
      <c r="U30" s="26"/>
    </row>
    <row r="31" spans="1:21" x14ac:dyDescent="0.2">
      <c r="A31" s="6" t="s">
        <v>36</v>
      </c>
      <c r="B31" s="26">
        <v>0</v>
      </c>
      <c r="C31" s="26">
        <v>0</v>
      </c>
      <c r="D31" s="26">
        <v>0</v>
      </c>
      <c r="E31" s="26">
        <v>0</v>
      </c>
      <c r="F31" s="26">
        <v>0</v>
      </c>
      <c r="G31" s="26">
        <v>0</v>
      </c>
      <c r="H31" s="26">
        <v>0</v>
      </c>
      <c r="I31" s="26">
        <v>0</v>
      </c>
      <c r="J31" s="26">
        <v>0</v>
      </c>
      <c r="K31" s="26">
        <v>0</v>
      </c>
      <c r="L31" s="26">
        <v>0</v>
      </c>
      <c r="M31" s="45">
        <v>0</v>
      </c>
      <c r="N31" s="46">
        <f t="shared" si="0"/>
        <v>0</v>
      </c>
      <c r="O31" s="47">
        <v>7258</v>
      </c>
      <c r="P31" s="47">
        <v>0</v>
      </c>
      <c r="Q31" s="48">
        <f t="shared" si="1"/>
        <v>0</v>
      </c>
      <c r="R31" s="48"/>
      <c r="S31" s="49">
        <f t="shared" si="3"/>
        <v>0</v>
      </c>
      <c r="T31" s="28"/>
      <c r="U31" s="26"/>
    </row>
    <row r="32" spans="1:21" x14ac:dyDescent="0.2">
      <c r="A32" s="6" t="s">
        <v>37</v>
      </c>
      <c r="B32" s="26">
        <v>0</v>
      </c>
      <c r="C32" s="26">
        <v>0</v>
      </c>
      <c r="D32" s="26">
        <v>227</v>
      </c>
      <c r="E32" s="26">
        <v>588</v>
      </c>
      <c r="F32" s="26">
        <v>322</v>
      </c>
      <c r="G32" s="26">
        <v>199</v>
      </c>
      <c r="H32" s="26">
        <v>401</v>
      </c>
      <c r="I32" s="26">
        <v>577</v>
      </c>
      <c r="J32" s="26">
        <v>340</v>
      </c>
      <c r="K32" s="26">
        <v>402</v>
      </c>
      <c r="L32" s="26">
        <v>95</v>
      </c>
      <c r="M32" s="45">
        <v>593</v>
      </c>
      <c r="N32" s="46">
        <f t="shared" si="0"/>
        <v>3744</v>
      </c>
      <c r="O32" s="47">
        <v>10530</v>
      </c>
      <c r="P32" s="47">
        <v>10530</v>
      </c>
      <c r="Q32" s="48">
        <f t="shared" si="1"/>
        <v>6786</v>
      </c>
      <c r="R32" s="48">
        <f t="shared" si="2"/>
        <v>35.555555555555557</v>
      </c>
      <c r="S32" s="49">
        <f t="shared" si="3"/>
        <v>6786</v>
      </c>
      <c r="T32" s="28"/>
      <c r="U32" s="26"/>
    </row>
    <row r="33" spans="1:21" x14ac:dyDescent="0.2">
      <c r="A33" s="6" t="s">
        <v>38</v>
      </c>
      <c r="B33" s="26">
        <v>339</v>
      </c>
      <c r="C33" s="26">
        <v>91</v>
      </c>
      <c r="D33" s="26">
        <v>144</v>
      </c>
      <c r="E33" s="26">
        <v>877</v>
      </c>
      <c r="F33" s="26">
        <v>554</v>
      </c>
      <c r="G33" s="26">
        <v>166</v>
      </c>
      <c r="H33" s="26">
        <v>520</v>
      </c>
      <c r="I33" s="26">
        <v>992</v>
      </c>
      <c r="J33" s="26">
        <v>164</v>
      </c>
      <c r="K33" s="26">
        <v>361</v>
      </c>
      <c r="L33" s="26">
        <v>479</v>
      </c>
      <c r="M33" s="45">
        <v>300</v>
      </c>
      <c r="N33" s="46">
        <f t="shared" si="0"/>
        <v>4987</v>
      </c>
      <c r="O33" s="47">
        <v>12636</v>
      </c>
      <c r="P33" s="47">
        <v>12636</v>
      </c>
      <c r="Q33" s="48">
        <f t="shared" si="1"/>
        <v>7649</v>
      </c>
      <c r="R33" s="48">
        <f t="shared" si="2"/>
        <v>39.466603355492246</v>
      </c>
      <c r="S33" s="49">
        <f t="shared" si="3"/>
        <v>7649</v>
      </c>
      <c r="T33" s="28"/>
      <c r="U33" s="26"/>
    </row>
    <row r="34" spans="1:21" x14ac:dyDescent="0.2">
      <c r="A34" s="6" t="s">
        <v>81</v>
      </c>
      <c r="B34" s="26">
        <v>0</v>
      </c>
      <c r="C34" s="26">
        <v>0</v>
      </c>
      <c r="D34" s="26">
        <v>0</v>
      </c>
      <c r="E34" s="26">
        <v>0</v>
      </c>
      <c r="F34" s="26">
        <v>0</v>
      </c>
      <c r="G34" s="26">
        <v>0</v>
      </c>
      <c r="H34" s="26">
        <v>0</v>
      </c>
      <c r="I34" s="26">
        <v>0</v>
      </c>
      <c r="J34" s="26">
        <v>0</v>
      </c>
      <c r="K34" s="26">
        <v>0</v>
      </c>
      <c r="L34" s="26">
        <v>0</v>
      </c>
      <c r="M34" s="45">
        <v>0</v>
      </c>
      <c r="N34" s="46">
        <f t="shared" si="0"/>
        <v>0</v>
      </c>
      <c r="O34" s="47">
        <v>7258</v>
      </c>
      <c r="P34" s="47">
        <v>7258</v>
      </c>
      <c r="Q34" s="48">
        <f t="shared" si="1"/>
        <v>7258</v>
      </c>
      <c r="R34" s="48">
        <f t="shared" si="2"/>
        <v>0</v>
      </c>
      <c r="S34" s="49">
        <f t="shared" si="3"/>
        <v>7258</v>
      </c>
      <c r="T34" s="28"/>
      <c r="U34" s="26"/>
    </row>
    <row r="35" spans="1:21" x14ac:dyDescent="0.2">
      <c r="A35" s="6" t="s">
        <v>39</v>
      </c>
      <c r="B35" s="26">
        <v>0</v>
      </c>
      <c r="C35" s="26">
        <v>0</v>
      </c>
      <c r="D35" s="26">
        <v>0</v>
      </c>
      <c r="E35" s="26">
        <v>13690</v>
      </c>
      <c r="F35" s="26">
        <v>0</v>
      </c>
      <c r="G35" s="26">
        <v>0</v>
      </c>
      <c r="H35" s="26">
        <v>0</v>
      </c>
      <c r="I35" s="26">
        <v>0</v>
      </c>
      <c r="J35" s="26">
        <v>0</v>
      </c>
      <c r="K35" s="26">
        <v>0</v>
      </c>
      <c r="L35" s="26">
        <v>0</v>
      </c>
      <c r="M35" s="45">
        <v>3405</v>
      </c>
      <c r="N35" s="46">
        <f t="shared" si="0"/>
        <v>17095</v>
      </c>
      <c r="O35" s="47">
        <v>13690</v>
      </c>
      <c r="P35" s="47">
        <v>17095</v>
      </c>
      <c r="Q35" s="48">
        <f t="shared" si="1"/>
        <v>0</v>
      </c>
      <c r="R35" s="48">
        <f t="shared" si="2"/>
        <v>100</v>
      </c>
      <c r="S35" s="49">
        <f t="shared" si="3"/>
        <v>0</v>
      </c>
      <c r="T35" s="28"/>
      <c r="U35" s="26"/>
    </row>
    <row r="36" spans="1:21" x14ac:dyDescent="0.2">
      <c r="A36" s="6" t="s">
        <v>40</v>
      </c>
      <c r="B36" s="26">
        <v>0</v>
      </c>
      <c r="C36" s="26">
        <v>0</v>
      </c>
      <c r="D36" s="26">
        <v>0</v>
      </c>
      <c r="E36" s="26">
        <v>10311</v>
      </c>
      <c r="F36" s="26">
        <v>0</v>
      </c>
      <c r="G36" s="26">
        <v>11803</v>
      </c>
      <c r="H36" s="26">
        <v>0</v>
      </c>
      <c r="I36" s="26">
        <v>0</v>
      </c>
      <c r="J36" s="26">
        <v>0</v>
      </c>
      <c r="K36" s="26">
        <v>0</v>
      </c>
      <c r="L36" s="26">
        <v>0</v>
      </c>
      <c r="M36" s="45">
        <v>5490</v>
      </c>
      <c r="N36" s="46">
        <f t="shared" si="0"/>
        <v>27604</v>
      </c>
      <c r="O36" s="47">
        <v>22114</v>
      </c>
      <c r="P36" s="47">
        <v>27614</v>
      </c>
      <c r="Q36" s="48">
        <f t="shared" si="1"/>
        <v>10</v>
      </c>
      <c r="R36" s="48">
        <f t="shared" si="2"/>
        <v>99.963786485116245</v>
      </c>
      <c r="S36" s="49">
        <f t="shared" si="3"/>
        <v>10</v>
      </c>
      <c r="T36" s="28"/>
      <c r="U36" s="26"/>
    </row>
    <row r="37" spans="1:21" x14ac:dyDescent="0.2">
      <c r="A37" s="6" t="s">
        <v>41</v>
      </c>
      <c r="B37" s="26">
        <v>0</v>
      </c>
      <c r="C37" s="26">
        <v>0</v>
      </c>
      <c r="D37" s="26">
        <v>0</v>
      </c>
      <c r="E37" s="26">
        <v>0</v>
      </c>
      <c r="F37" s="26">
        <v>0</v>
      </c>
      <c r="G37" s="26">
        <v>7411</v>
      </c>
      <c r="H37" s="26">
        <v>0</v>
      </c>
      <c r="I37" s="26">
        <v>236</v>
      </c>
      <c r="J37" s="26">
        <v>9448</v>
      </c>
      <c r="K37" s="26">
        <v>237</v>
      </c>
      <c r="L37" s="26">
        <v>13156</v>
      </c>
      <c r="M37" s="45">
        <v>0</v>
      </c>
      <c r="N37" s="46">
        <f t="shared" si="0"/>
        <v>30488</v>
      </c>
      <c r="O37" s="47">
        <v>30538</v>
      </c>
      <c r="P37" s="47">
        <v>30538</v>
      </c>
      <c r="Q37" s="48">
        <f t="shared" si="1"/>
        <v>50</v>
      </c>
      <c r="R37" s="48">
        <f t="shared" si="2"/>
        <v>99.836269565786893</v>
      </c>
      <c r="S37" s="49">
        <f t="shared" si="3"/>
        <v>50</v>
      </c>
      <c r="T37" s="28"/>
      <c r="U37" s="26"/>
    </row>
    <row r="38" spans="1:21" x14ac:dyDescent="0.2">
      <c r="A38" s="6" t="s">
        <v>42</v>
      </c>
      <c r="B38" s="26">
        <v>0</v>
      </c>
      <c r="C38" s="26">
        <v>0</v>
      </c>
      <c r="D38" s="26">
        <v>0</v>
      </c>
      <c r="E38" s="26">
        <v>0</v>
      </c>
      <c r="F38" s="26">
        <v>0</v>
      </c>
      <c r="G38" s="26">
        <v>0</v>
      </c>
      <c r="H38" s="26">
        <v>0</v>
      </c>
      <c r="I38" s="26">
        <v>0</v>
      </c>
      <c r="J38" s="26">
        <v>0</v>
      </c>
      <c r="K38" s="26">
        <v>0</v>
      </c>
      <c r="L38" s="26">
        <v>0</v>
      </c>
      <c r="M38" s="45">
        <v>0</v>
      </c>
      <c r="N38" s="46">
        <f t="shared" si="0"/>
        <v>0</v>
      </c>
      <c r="O38" s="47">
        <v>7258</v>
      </c>
      <c r="P38" s="47">
        <v>0</v>
      </c>
      <c r="Q38" s="48">
        <f t="shared" si="1"/>
        <v>0</v>
      </c>
      <c r="R38" s="48"/>
      <c r="S38" s="49">
        <f t="shared" si="3"/>
        <v>0</v>
      </c>
      <c r="T38" s="28"/>
      <c r="U38" s="26"/>
    </row>
    <row r="39" spans="1:21" x14ac:dyDescent="0.2">
      <c r="A39" s="6" t="s">
        <v>43</v>
      </c>
      <c r="B39" s="26">
        <v>0</v>
      </c>
      <c r="C39" s="26">
        <v>553</v>
      </c>
      <c r="D39" s="26">
        <v>209</v>
      </c>
      <c r="E39" s="26">
        <v>0</v>
      </c>
      <c r="F39" s="26">
        <v>522</v>
      </c>
      <c r="G39" s="26">
        <v>0</v>
      </c>
      <c r="H39" s="26">
        <v>647</v>
      </c>
      <c r="I39" s="26">
        <v>1619</v>
      </c>
      <c r="J39" s="26">
        <v>633</v>
      </c>
      <c r="K39" s="26">
        <v>750</v>
      </c>
      <c r="L39" s="26">
        <v>536</v>
      </c>
      <c r="M39" s="45">
        <v>1025</v>
      </c>
      <c r="N39" s="46">
        <f t="shared" si="0"/>
        <v>6494</v>
      </c>
      <c r="O39" s="47">
        <v>7258</v>
      </c>
      <c r="P39" s="47">
        <v>7258</v>
      </c>
      <c r="Q39" s="48">
        <f t="shared" si="1"/>
        <v>764</v>
      </c>
      <c r="R39" s="48">
        <f t="shared" si="2"/>
        <v>89.473684210526315</v>
      </c>
      <c r="S39" s="49">
        <f t="shared" si="3"/>
        <v>764</v>
      </c>
      <c r="T39" s="28"/>
      <c r="U39" s="26"/>
    </row>
    <row r="40" spans="1:21" x14ac:dyDescent="0.2">
      <c r="A40" s="6" t="s">
        <v>44</v>
      </c>
      <c r="B40" s="26">
        <v>0</v>
      </c>
      <c r="C40" s="26">
        <v>0</v>
      </c>
      <c r="D40" s="26">
        <v>19301</v>
      </c>
      <c r="E40" s="26">
        <v>0</v>
      </c>
      <c r="F40" s="26">
        <v>0</v>
      </c>
      <c r="G40" s="26">
        <v>0</v>
      </c>
      <c r="H40" s="26">
        <v>0</v>
      </c>
      <c r="I40" s="26">
        <v>0</v>
      </c>
      <c r="J40" s="26">
        <v>0</v>
      </c>
      <c r="K40" s="26">
        <v>0</v>
      </c>
      <c r="L40" s="26">
        <v>24596</v>
      </c>
      <c r="M40" s="45">
        <v>0</v>
      </c>
      <c r="N40" s="46">
        <f t="shared" si="0"/>
        <v>43897</v>
      </c>
      <c r="O40" s="47">
        <v>43175</v>
      </c>
      <c r="P40" s="47">
        <v>53914</v>
      </c>
      <c r="Q40" s="48">
        <f t="shared" si="1"/>
        <v>10017</v>
      </c>
      <c r="R40" s="48">
        <f t="shared" si="2"/>
        <v>81.420410283043367</v>
      </c>
      <c r="S40" s="49">
        <f t="shared" si="3"/>
        <v>10017</v>
      </c>
      <c r="T40" s="28"/>
      <c r="U40" s="26"/>
    </row>
    <row r="41" spans="1:21" x14ac:dyDescent="0.2">
      <c r="A41" s="6" t="s">
        <v>45</v>
      </c>
      <c r="B41" s="26">
        <v>0</v>
      </c>
      <c r="C41" s="26">
        <v>0</v>
      </c>
      <c r="D41" s="26">
        <v>0</v>
      </c>
      <c r="E41" s="26">
        <v>0</v>
      </c>
      <c r="F41" s="26">
        <v>0</v>
      </c>
      <c r="G41" s="26">
        <v>0</v>
      </c>
      <c r="H41" s="26">
        <v>31104</v>
      </c>
      <c r="I41" s="26">
        <v>25115</v>
      </c>
      <c r="J41" s="26">
        <v>0</v>
      </c>
      <c r="K41" s="26">
        <v>7241</v>
      </c>
      <c r="L41" s="26">
        <v>0</v>
      </c>
      <c r="M41" s="45">
        <v>0</v>
      </c>
      <c r="N41" s="46">
        <f t="shared" si="0"/>
        <v>63460</v>
      </c>
      <c r="O41" s="47">
        <v>142160</v>
      </c>
      <c r="P41" s="47">
        <v>63460</v>
      </c>
      <c r="Q41" s="48">
        <f t="shared" si="1"/>
        <v>0</v>
      </c>
      <c r="R41" s="48">
        <f t="shared" si="2"/>
        <v>100</v>
      </c>
      <c r="S41" s="49">
        <f t="shared" si="3"/>
        <v>0</v>
      </c>
      <c r="T41" s="28"/>
      <c r="U41" s="26"/>
    </row>
    <row r="42" spans="1:21" x14ac:dyDescent="0.2">
      <c r="A42" s="6" t="s">
        <v>46</v>
      </c>
      <c r="B42" s="26">
        <v>0</v>
      </c>
      <c r="C42" s="26">
        <v>0</v>
      </c>
      <c r="D42" s="26">
        <v>24220</v>
      </c>
      <c r="E42" s="26">
        <v>0</v>
      </c>
      <c r="F42" s="26">
        <v>0</v>
      </c>
      <c r="G42" s="26">
        <v>0</v>
      </c>
      <c r="H42" s="26">
        <v>0</v>
      </c>
      <c r="I42" s="26">
        <v>0</v>
      </c>
      <c r="J42" s="26">
        <v>0</v>
      </c>
      <c r="K42" s="26">
        <v>0</v>
      </c>
      <c r="L42" s="26">
        <v>0</v>
      </c>
      <c r="M42" s="45">
        <v>6024</v>
      </c>
      <c r="N42" s="46">
        <f t="shared" si="0"/>
        <v>30244</v>
      </c>
      <c r="O42" s="47">
        <v>24220</v>
      </c>
      <c r="P42" s="47">
        <v>30244</v>
      </c>
      <c r="Q42" s="48">
        <f t="shared" si="1"/>
        <v>0</v>
      </c>
      <c r="R42" s="48">
        <f t="shared" si="2"/>
        <v>100</v>
      </c>
      <c r="S42" s="49">
        <f t="shared" si="3"/>
        <v>0</v>
      </c>
      <c r="T42" s="28"/>
      <c r="U42" s="26"/>
    </row>
    <row r="43" spans="1:21" x14ac:dyDescent="0.2">
      <c r="A43" s="6" t="s">
        <v>47</v>
      </c>
      <c r="B43" s="26">
        <v>0</v>
      </c>
      <c r="C43" s="26">
        <v>0</v>
      </c>
      <c r="D43" s="26">
        <v>0</v>
      </c>
      <c r="E43" s="26">
        <v>0</v>
      </c>
      <c r="F43" s="26">
        <v>0</v>
      </c>
      <c r="G43" s="26">
        <v>0</v>
      </c>
      <c r="H43" s="26">
        <v>0</v>
      </c>
      <c r="I43" s="26">
        <v>0</v>
      </c>
      <c r="J43" s="26">
        <v>0</v>
      </c>
      <c r="K43" s="26">
        <v>0</v>
      </c>
      <c r="L43" s="26">
        <v>0</v>
      </c>
      <c r="M43" s="45">
        <v>0</v>
      </c>
      <c r="N43" s="46">
        <f t="shared" si="0"/>
        <v>0</v>
      </c>
      <c r="O43" s="47">
        <v>7258</v>
      </c>
      <c r="P43" s="47">
        <v>0</v>
      </c>
      <c r="Q43" s="48">
        <f t="shared" si="1"/>
        <v>0</v>
      </c>
      <c r="R43" s="48"/>
      <c r="S43" s="49">
        <f t="shared" si="3"/>
        <v>0</v>
      </c>
      <c r="T43" s="28"/>
      <c r="U43" s="26"/>
    </row>
    <row r="44" spans="1:21" x14ac:dyDescent="0.2">
      <c r="A44" s="6" t="s">
        <v>48</v>
      </c>
      <c r="B44" s="26">
        <v>0</v>
      </c>
      <c r="C44" s="26">
        <v>0</v>
      </c>
      <c r="D44" s="26">
        <v>8350</v>
      </c>
      <c r="E44" s="26">
        <v>0</v>
      </c>
      <c r="F44" s="26">
        <v>0</v>
      </c>
      <c r="G44" s="26">
        <v>0</v>
      </c>
      <c r="H44" s="26">
        <v>0</v>
      </c>
      <c r="I44" s="26">
        <v>0</v>
      </c>
      <c r="J44" s="26">
        <v>0</v>
      </c>
      <c r="K44" s="26">
        <v>0</v>
      </c>
      <c r="L44" s="26">
        <v>0</v>
      </c>
      <c r="M44" s="45">
        <v>12690</v>
      </c>
      <c r="N44" s="46">
        <f t="shared" si="0"/>
        <v>21040</v>
      </c>
      <c r="O44" s="47">
        <v>16849</v>
      </c>
      <c r="P44" s="47">
        <v>21040</v>
      </c>
      <c r="Q44" s="48">
        <f t="shared" si="1"/>
        <v>0</v>
      </c>
      <c r="R44" s="48">
        <f t="shared" si="2"/>
        <v>100</v>
      </c>
      <c r="S44" s="49">
        <f t="shared" si="3"/>
        <v>0</v>
      </c>
      <c r="T44" s="28"/>
      <c r="U44" s="26"/>
    </row>
    <row r="45" spans="1:21" x14ac:dyDescent="0.2">
      <c r="A45" s="6" t="s">
        <v>49</v>
      </c>
      <c r="B45" s="26">
        <v>0</v>
      </c>
      <c r="C45" s="26">
        <v>0</v>
      </c>
      <c r="D45" s="26">
        <v>0</v>
      </c>
      <c r="E45" s="26">
        <v>0</v>
      </c>
      <c r="F45" s="26">
        <v>0</v>
      </c>
      <c r="G45" s="26">
        <v>0</v>
      </c>
      <c r="H45" s="26">
        <v>0</v>
      </c>
      <c r="I45" s="26">
        <v>0</v>
      </c>
      <c r="J45" s="26">
        <v>0</v>
      </c>
      <c r="K45" s="26">
        <v>0</v>
      </c>
      <c r="L45" s="26">
        <v>0</v>
      </c>
      <c r="M45" s="45">
        <v>0</v>
      </c>
      <c r="N45" s="46">
        <f t="shared" si="0"/>
        <v>0</v>
      </c>
      <c r="O45" s="47">
        <v>12636</v>
      </c>
      <c r="P45" s="47">
        <v>0</v>
      </c>
      <c r="Q45" s="48">
        <f t="shared" si="1"/>
        <v>0</v>
      </c>
      <c r="R45" s="48"/>
      <c r="S45" s="49">
        <f t="shared" si="3"/>
        <v>0</v>
      </c>
      <c r="T45" s="28"/>
      <c r="U45" s="26"/>
    </row>
    <row r="46" spans="1:21" x14ac:dyDescent="0.2">
      <c r="A46" s="6" t="s">
        <v>50</v>
      </c>
      <c r="B46" s="26">
        <v>0</v>
      </c>
      <c r="C46" s="26">
        <v>0</v>
      </c>
      <c r="D46" s="26">
        <v>0</v>
      </c>
      <c r="E46" s="26">
        <v>0</v>
      </c>
      <c r="F46" s="26">
        <v>0</v>
      </c>
      <c r="G46" s="26">
        <v>0</v>
      </c>
      <c r="H46" s="26">
        <v>0</v>
      </c>
      <c r="I46" s="26">
        <v>0</v>
      </c>
      <c r="J46" s="26">
        <v>0</v>
      </c>
      <c r="K46" s="26">
        <v>0</v>
      </c>
      <c r="L46" s="26">
        <v>16038</v>
      </c>
      <c r="M46" s="45">
        <v>1670</v>
      </c>
      <c r="N46" s="46">
        <f t="shared" si="0"/>
        <v>17708</v>
      </c>
      <c r="O46" s="47">
        <v>14743</v>
      </c>
      <c r="P46" s="47">
        <v>18410</v>
      </c>
      <c r="Q46" s="48">
        <f t="shared" si="1"/>
        <v>702</v>
      </c>
      <c r="R46" s="48">
        <f t="shared" si="2"/>
        <v>96.186854970124926</v>
      </c>
      <c r="S46" s="49">
        <f t="shared" si="3"/>
        <v>702</v>
      </c>
      <c r="T46" s="28"/>
      <c r="U46" s="26"/>
    </row>
    <row r="47" spans="1:21" x14ac:dyDescent="0.2">
      <c r="A47" s="6" t="s">
        <v>51</v>
      </c>
      <c r="B47" s="26">
        <v>0</v>
      </c>
      <c r="C47" s="26">
        <v>0</v>
      </c>
      <c r="D47" s="26">
        <v>0</v>
      </c>
      <c r="E47" s="26">
        <v>0</v>
      </c>
      <c r="F47" s="26">
        <v>0</v>
      </c>
      <c r="G47" s="26">
        <v>0</v>
      </c>
      <c r="H47" s="26">
        <v>0</v>
      </c>
      <c r="I47" s="26">
        <v>0</v>
      </c>
      <c r="J47" s="26">
        <v>0</v>
      </c>
      <c r="K47" s="26">
        <v>0</v>
      </c>
      <c r="L47" s="26">
        <v>0</v>
      </c>
      <c r="M47" s="45">
        <v>0</v>
      </c>
      <c r="N47" s="46">
        <f t="shared" si="0"/>
        <v>0</v>
      </c>
      <c r="O47" s="47">
        <v>7371</v>
      </c>
      <c r="P47" s="47">
        <v>0</v>
      </c>
      <c r="Q47" s="48">
        <f t="shared" si="1"/>
        <v>0</v>
      </c>
      <c r="R47" s="48"/>
      <c r="S47" s="49">
        <f t="shared" si="3"/>
        <v>0</v>
      </c>
      <c r="T47" s="28"/>
      <c r="U47" s="26"/>
    </row>
    <row r="48" spans="1:21" x14ac:dyDescent="0.2">
      <c r="A48" s="6" t="s">
        <v>52</v>
      </c>
      <c r="B48" s="26">
        <v>0</v>
      </c>
      <c r="C48" s="26">
        <v>0</v>
      </c>
      <c r="D48" s="26">
        <v>0</v>
      </c>
      <c r="E48" s="26">
        <v>0</v>
      </c>
      <c r="F48" s="26">
        <v>0</v>
      </c>
      <c r="G48" s="26">
        <v>0</v>
      </c>
      <c r="H48" s="26">
        <v>0</v>
      </c>
      <c r="I48" s="26">
        <v>0</v>
      </c>
      <c r="J48" s="26">
        <v>0</v>
      </c>
      <c r="K48" s="26">
        <v>0</v>
      </c>
      <c r="L48" s="26">
        <v>0</v>
      </c>
      <c r="M48" s="45">
        <v>0</v>
      </c>
      <c r="N48" s="46">
        <f t="shared" si="0"/>
        <v>0</v>
      </c>
      <c r="O48" s="47">
        <v>7258</v>
      </c>
      <c r="P48" s="47">
        <v>0</v>
      </c>
      <c r="Q48" s="48">
        <f t="shared" si="1"/>
        <v>0</v>
      </c>
      <c r="R48" s="48"/>
      <c r="S48" s="49">
        <f t="shared" si="3"/>
        <v>0</v>
      </c>
      <c r="T48" s="28"/>
      <c r="U48" s="26"/>
    </row>
    <row r="49" spans="1:35" x14ac:dyDescent="0.2">
      <c r="A49" s="6" t="s">
        <v>53</v>
      </c>
      <c r="B49" s="26">
        <v>0</v>
      </c>
      <c r="C49" s="26">
        <v>0</v>
      </c>
      <c r="D49" s="26">
        <v>12636</v>
      </c>
      <c r="E49" s="26">
        <v>0</v>
      </c>
      <c r="F49" s="26">
        <v>0</v>
      </c>
      <c r="G49" s="26">
        <v>0</v>
      </c>
      <c r="H49" s="26">
        <v>0</v>
      </c>
      <c r="I49" s="26">
        <v>0</v>
      </c>
      <c r="J49" s="26">
        <v>0</v>
      </c>
      <c r="K49" s="26">
        <v>0</v>
      </c>
      <c r="L49" s="26">
        <v>0</v>
      </c>
      <c r="M49" s="45">
        <v>3143</v>
      </c>
      <c r="N49" s="46">
        <f t="shared" si="0"/>
        <v>15779</v>
      </c>
      <c r="O49" s="47">
        <v>12636</v>
      </c>
      <c r="P49" s="47">
        <v>15779</v>
      </c>
      <c r="Q49" s="48">
        <f t="shared" si="1"/>
        <v>0</v>
      </c>
      <c r="R49" s="48">
        <f t="shared" si="2"/>
        <v>100</v>
      </c>
      <c r="S49" s="368">
        <f t="shared" si="3"/>
        <v>0</v>
      </c>
      <c r="T49" s="28"/>
      <c r="U49" s="26"/>
    </row>
    <row r="50" spans="1:35" x14ac:dyDescent="0.2">
      <c r="B50" s="26"/>
      <c r="C50" s="26"/>
      <c r="D50" s="26"/>
      <c r="E50" s="26"/>
      <c r="F50" s="26"/>
      <c r="G50" s="27"/>
      <c r="H50" s="27"/>
      <c r="I50" s="27"/>
      <c r="J50" s="27"/>
      <c r="K50" s="27"/>
      <c r="L50" s="27"/>
      <c r="M50" s="66"/>
      <c r="N50" s="50"/>
      <c r="O50" s="51"/>
      <c r="P50" s="51"/>
      <c r="Q50" s="52"/>
      <c r="R50" s="52"/>
      <c r="S50" s="53"/>
    </row>
    <row r="51" spans="1:35" s="2" customFormat="1" x14ac:dyDescent="0.2">
      <c r="A51" s="30" t="s">
        <v>55</v>
      </c>
      <c r="B51" s="31">
        <f t="shared" ref="B51:M51" si="4">SUM(B10:B49)</f>
        <v>61187</v>
      </c>
      <c r="C51" s="31">
        <f t="shared" si="4"/>
        <v>53937</v>
      </c>
      <c r="D51" s="31">
        <f t="shared" si="4"/>
        <v>128840</v>
      </c>
      <c r="E51" s="31">
        <f t="shared" si="4"/>
        <v>111569</v>
      </c>
      <c r="F51" s="31">
        <f t="shared" si="4"/>
        <v>31312</v>
      </c>
      <c r="G51" s="31">
        <f>SUM(G10:G49)</f>
        <v>82088</v>
      </c>
      <c r="H51" s="31">
        <f t="shared" si="4"/>
        <v>120858</v>
      </c>
      <c r="I51" s="31">
        <f t="shared" si="4"/>
        <v>79580</v>
      </c>
      <c r="J51" s="31">
        <f t="shared" si="4"/>
        <v>93408</v>
      </c>
      <c r="K51" s="31">
        <f t="shared" si="4"/>
        <v>58995</v>
      </c>
      <c r="L51" s="31">
        <f t="shared" si="4"/>
        <v>119175</v>
      </c>
      <c r="M51" s="54">
        <f t="shared" si="4"/>
        <v>113371</v>
      </c>
      <c r="N51" s="54">
        <f>SUM(N10:N50)</f>
        <v>1054320</v>
      </c>
      <c r="O51" s="55">
        <f>SUM(O10:O50)</f>
        <v>1117195</v>
      </c>
      <c r="P51" s="55">
        <f>SUM(P10:P50)</f>
        <v>1117195</v>
      </c>
      <c r="Q51" s="55">
        <f>SUM(Q10:Q50)</f>
        <v>62875</v>
      </c>
      <c r="R51" s="56">
        <f>100*N51/O51</f>
        <v>94.372065753964165</v>
      </c>
      <c r="S51" s="57">
        <f>SUM(S10:S50)</f>
        <v>62875</v>
      </c>
      <c r="T51" s="26"/>
      <c r="U51" s="26"/>
      <c r="V51" s="6"/>
      <c r="W51" s="6"/>
      <c r="X51" s="6"/>
      <c r="Y51" s="6"/>
      <c r="Z51" s="6"/>
      <c r="AA51" s="6"/>
      <c r="AB51" s="6"/>
      <c r="AC51" s="6"/>
      <c r="AD51" s="6"/>
      <c r="AE51" s="6"/>
      <c r="AF51" s="6"/>
      <c r="AG51" s="6"/>
      <c r="AH51" s="6"/>
      <c r="AI51" s="6"/>
    </row>
    <row r="52" spans="1:35" s="279" customFormat="1" x14ac:dyDescent="0.2">
      <c r="A52" s="299" t="s">
        <v>442</v>
      </c>
      <c r="B52" s="363"/>
      <c r="C52" s="363"/>
      <c r="D52" s="363"/>
      <c r="E52" s="363"/>
      <c r="F52" s="363"/>
      <c r="G52" s="363"/>
      <c r="H52" s="363"/>
      <c r="I52" s="363"/>
      <c r="J52" s="363"/>
      <c r="K52" s="363"/>
      <c r="L52" s="363"/>
      <c r="M52" s="300"/>
      <c r="N52" s="300"/>
      <c r="O52" s="300"/>
      <c r="P52" s="364"/>
      <c r="Q52" s="365"/>
      <c r="U52" s="321"/>
    </row>
    <row r="53" spans="1:35" ht="12.75" customHeight="1" x14ac:dyDescent="0.2">
      <c r="A53" s="6" t="s">
        <v>424</v>
      </c>
      <c r="B53" s="26"/>
      <c r="C53" s="26"/>
      <c r="D53" s="26"/>
      <c r="E53" s="26"/>
      <c r="F53" s="26"/>
      <c r="O53" s="28"/>
      <c r="P53" s="28"/>
    </row>
    <row r="54" spans="1:35" ht="12.75" customHeight="1" x14ac:dyDescent="0.2">
      <c r="A54" s="6" t="s">
        <v>419</v>
      </c>
      <c r="C54" s="26"/>
      <c r="D54" s="26"/>
      <c r="E54" s="26"/>
      <c r="O54" s="28"/>
      <c r="P54" s="28"/>
    </row>
    <row r="55" spans="1:35" x14ac:dyDescent="0.2">
      <c r="A55" s="279" t="s">
        <v>389</v>
      </c>
      <c r="O55" s="28"/>
      <c r="P55" s="28"/>
    </row>
    <row r="56" spans="1:35" x14ac:dyDescent="0.2">
      <c r="E56" s="26"/>
    </row>
  </sheetData>
  <pageMargins left="0.43" right="0.16" top="0.56999999999999995" bottom="0.44" header="0.5" footer="0.4"/>
  <pageSetup scale="75" orientation="landscape" horizontalDpi="300" verticalDpi="3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0">
    <pageSetUpPr fitToPage="1"/>
  </sheetPr>
  <dimension ref="A1:AI56"/>
  <sheetViews>
    <sheetView zoomScale="60" zoomScaleNormal="60" zoomScaleSheetLayoutView="50" workbookViewId="0">
      <pane xSplit="1" ySplit="6" topLeftCell="B7" activePane="bottomRight" state="frozen"/>
      <selection pane="topRight" activeCell="B1" sqref="B1"/>
      <selection pane="bottomLeft" activeCell="A6" sqref="A6"/>
      <selection pane="bottomRight"/>
    </sheetView>
  </sheetViews>
  <sheetFormatPr defaultColWidth="9.140625" defaultRowHeight="12.75" x14ac:dyDescent="0.2"/>
  <cols>
    <col min="1" max="1" width="23.7109375" style="6" customWidth="1"/>
    <col min="2" max="12" width="8" style="6" customWidth="1"/>
    <col min="13" max="13" width="8.7109375" style="6" bestFit="1" customWidth="1"/>
    <col min="14" max="14" width="9.42578125" style="10" customWidth="1"/>
    <col min="15" max="15" width="15.85546875" style="10" customWidth="1"/>
    <col min="16" max="16" width="17.5703125" style="10" customWidth="1"/>
    <col min="17" max="19" width="12" style="6" customWidth="1"/>
    <col min="20" max="20" width="13.140625" style="6" customWidth="1"/>
    <col min="21" max="21" width="11.42578125" style="6" customWidth="1"/>
    <col min="22" max="16384" width="9.140625" style="6"/>
  </cols>
  <sheetData>
    <row r="1" spans="1:35" s="2" customFormat="1" ht="12.75" customHeight="1" x14ac:dyDescent="0.2">
      <c r="A1" s="2" t="s">
        <v>373</v>
      </c>
      <c r="B1" s="251"/>
      <c r="C1" s="251"/>
      <c r="D1" s="251"/>
      <c r="E1" s="251"/>
      <c r="F1" s="251"/>
      <c r="G1" s="251"/>
      <c r="H1" s="251"/>
      <c r="I1" s="251"/>
      <c r="J1" s="251"/>
      <c r="K1" s="251"/>
      <c r="L1" s="251"/>
      <c r="M1" s="251"/>
      <c r="N1" s="251"/>
      <c r="O1" s="251"/>
      <c r="P1" s="1"/>
      <c r="T1" s="6"/>
      <c r="U1" s="6"/>
      <c r="V1" s="6"/>
      <c r="W1" s="6"/>
      <c r="X1" s="6"/>
      <c r="Y1" s="6"/>
      <c r="Z1" s="6"/>
      <c r="AA1" s="6"/>
      <c r="AB1" s="6"/>
      <c r="AC1" s="6"/>
      <c r="AD1" s="6"/>
      <c r="AE1" s="6"/>
      <c r="AF1" s="6"/>
      <c r="AG1" s="6"/>
      <c r="AH1" s="6"/>
      <c r="AI1" s="6"/>
    </row>
    <row r="2" spans="1:35" ht="12.75" customHeight="1" x14ac:dyDescent="0.25">
      <c r="A2" s="34"/>
      <c r="B2" s="34"/>
      <c r="C2" s="34"/>
      <c r="D2" s="34"/>
      <c r="E2" s="34"/>
      <c r="F2" s="34"/>
      <c r="G2" s="34"/>
      <c r="H2" s="34"/>
      <c r="I2" s="34"/>
      <c r="J2" s="34"/>
      <c r="K2" s="34"/>
      <c r="L2" s="34"/>
      <c r="M2" s="34"/>
      <c r="N2" s="4"/>
      <c r="O2" s="4"/>
      <c r="P2" s="4"/>
    </row>
    <row r="3" spans="1:35" ht="12.75" customHeight="1" x14ac:dyDescent="0.25">
      <c r="A3" s="34"/>
      <c r="B3" s="7" t="s">
        <v>0</v>
      </c>
      <c r="C3" s="34"/>
      <c r="D3" s="34"/>
      <c r="E3" s="34"/>
      <c r="F3" s="34"/>
      <c r="G3" s="34"/>
      <c r="H3" s="34"/>
      <c r="I3" s="34"/>
      <c r="J3" s="34"/>
      <c r="K3" s="34"/>
      <c r="L3" s="34"/>
      <c r="M3" s="34"/>
      <c r="N3" s="4"/>
      <c r="O3" s="4"/>
      <c r="P3" s="4"/>
    </row>
    <row r="4" spans="1:35" ht="12.75" customHeight="1" x14ac:dyDescent="0.25">
      <c r="A4" s="34"/>
      <c r="B4" s="7"/>
      <c r="C4" s="34"/>
      <c r="D4" s="34"/>
      <c r="E4" s="34"/>
      <c r="F4" s="34"/>
      <c r="G4" s="34"/>
      <c r="H4" s="34"/>
      <c r="I4" s="34"/>
      <c r="J4" s="34"/>
      <c r="K4" s="34"/>
      <c r="L4" s="34"/>
      <c r="M4" s="34"/>
      <c r="N4" s="4"/>
      <c r="O4" s="4"/>
      <c r="P4" s="4"/>
      <c r="Q4" s="35" t="s">
        <v>65</v>
      </c>
      <c r="R4" s="35" t="s">
        <v>4</v>
      </c>
      <c r="S4" s="35" t="s">
        <v>66</v>
      </c>
    </row>
    <row r="5" spans="1:35" ht="12.75" customHeight="1" x14ac:dyDescent="0.2">
      <c r="B5" s="8">
        <v>41548</v>
      </c>
      <c r="C5" s="8">
        <v>41579</v>
      </c>
      <c r="D5" s="8">
        <v>41609</v>
      </c>
      <c r="E5" s="8">
        <v>41640</v>
      </c>
      <c r="F5" s="8">
        <v>41671</v>
      </c>
      <c r="G5" s="8">
        <v>41699</v>
      </c>
      <c r="H5" s="8">
        <v>41730</v>
      </c>
      <c r="I5" s="8">
        <v>41760</v>
      </c>
      <c r="J5" s="8">
        <v>41791</v>
      </c>
      <c r="K5" s="8">
        <v>41821</v>
      </c>
      <c r="L5" s="8">
        <v>41852</v>
      </c>
      <c r="M5" s="8">
        <v>41883</v>
      </c>
      <c r="N5" s="9" t="s">
        <v>3</v>
      </c>
      <c r="O5" s="10" t="s">
        <v>67</v>
      </c>
      <c r="P5" s="10" t="s">
        <v>67</v>
      </c>
      <c r="Q5" s="35" t="s">
        <v>68</v>
      </c>
      <c r="R5" s="35" t="s">
        <v>69</v>
      </c>
      <c r="S5" s="35" t="s">
        <v>70</v>
      </c>
    </row>
    <row r="6" spans="1:35" ht="12.75" customHeight="1" x14ac:dyDescent="0.2">
      <c r="A6" s="12"/>
      <c r="B6" s="13"/>
      <c r="C6" s="13"/>
      <c r="D6" s="14"/>
      <c r="E6" s="14"/>
      <c r="F6" s="15"/>
      <c r="G6" s="15"/>
      <c r="H6" s="15"/>
      <c r="I6" s="15"/>
      <c r="J6" s="16"/>
      <c r="K6" s="16"/>
      <c r="L6" s="16"/>
      <c r="M6" s="36"/>
      <c r="N6" s="11" t="s">
        <v>9</v>
      </c>
      <c r="O6" s="11" t="s">
        <v>61</v>
      </c>
      <c r="P6" s="11" t="s">
        <v>71</v>
      </c>
      <c r="Q6" s="35" t="s">
        <v>9</v>
      </c>
      <c r="R6" s="35" t="s">
        <v>72</v>
      </c>
      <c r="S6" s="35"/>
      <c r="T6" s="19"/>
      <c r="U6" s="19"/>
    </row>
    <row r="7" spans="1:35" ht="12.75" customHeight="1" x14ac:dyDescent="0.2">
      <c r="A7" s="19"/>
      <c r="B7" s="37"/>
      <c r="C7" s="37"/>
      <c r="D7" s="38"/>
      <c r="E7" s="38"/>
      <c r="F7" s="39"/>
      <c r="G7" s="40"/>
      <c r="H7" s="40"/>
      <c r="I7" s="40"/>
      <c r="J7" s="40"/>
      <c r="K7" s="40"/>
      <c r="L7" s="40"/>
      <c r="M7" s="40"/>
      <c r="N7" s="23"/>
      <c r="O7" s="23"/>
      <c r="P7" s="23"/>
    </row>
    <row r="8" spans="1:35" ht="12.75" customHeight="1" x14ac:dyDescent="0.2">
      <c r="A8" s="24"/>
      <c r="B8" s="24"/>
      <c r="C8" s="24"/>
      <c r="D8" s="24"/>
      <c r="E8" s="24"/>
      <c r="F8" s="24"/>
      <c r="G8" s="35" t="s">
        <v>13</v>
      </c>
      <c r="H8" s="24"/>
      <c r="I8" s="24"/>
      <c r="J8" s="24"/>
      <c r="K8" s="24"/>
      <c r="L8" s="24"/>
      <c r="M8" s="24"/>
      <c r="N8" s="24"/>
      <c r="O8" s="24"/>
      <c r="P8" s="24"/>
    </row>
    <row r="9" spans="1:35" ht="12.75" customHeight="1" x14ac:dyDescent="0.2">
      <c r="A9" s="24"/>
      <c r="B9" s="24"/>
      <c r="C9" s="24"/>
      <c r="D9" s="24"/>
      <c r="E9" s="24"/>
      <c r="F9" s="24"/>
      <c r="G9" s="24"/>
      <c r="H9" s="24"/>
      <c r="I9" s="24"/>
      <c r="J9" s="24"/>
      <c r="K9" s="24"/>
      <c r="L9" s="24"/>
      <c r="M9" s="24"/>
      <c r="N9" s="24"/>
      <c r="O9" s="24"/>
      <c r="P9" s="24"/>
    </row>
    <row r="10" spans="1:35" ht="12.75" customHeight="1" x14ac:dyDescent="0.2">
      <c r="A10" s="6" t="s">
        <v>15</v>
      </c>
      <c r="B10" s="26">
        <v>0</v>
      </c>
      <c r="C10" s="26">
        <v>0</v>
      </c>
      <c r="D10" s="26">
        <v>0</v>
      </c>
      <c r="E10" s="26">
        <v>145</v>
      </c>
      <c r="F10" s="26">
        <v>0</v>
      </c>
      <c r="G10" s="26">
        <v>0</v>
      </c>
      <c r="H10" s="26">
        <v>0</v>
      </c>
      <c r="I10" s="26">
        <v>0</v>
      </c>
      <c r="J10" s="26">
        <v>0</v>
      </c>
      <c r="K10" s="26">
        <v>0</v>
      </c>
      <c r="L10" s="26">
        <v>0</v>
      </c>
      <c r="M10" s="26">
        <v>20876</v>
      </c>
      <c r="N10" s="28">
        <f>SUM(B10:M10)</f>
        <v>21021</v>
      </c>
      <c r="O10" s="28">
        <v>45281</v>
      </c>
      <c r="P10" s="28">
        <v>49804</v>
      </c>
      <c r="Q10" s="28">
        <f>P10-N10</f>
        <v>28783</v>
      </c>
      <c r="R10" s="28">
        <f>100*N10/O10</f>
        <v>46.423444711910072</v>
      </c>
      <c r="S10" s="41">
        <v>30000</v>
      </c>
      <c r="T10" s="28"/>
      <c r="U10" s="26"/>
    </row>
    <row r="11" spans="1:35" ht="12.75" customHeight="1" x14ac:dyDescent="0.2">
      <c r="A11" s="6" t="s">
        <v>16</v>
      </c>
      <c r="B11" s="26">
        <v>0</v>
      </c>
      <c r="C11" s="26">
        <v>65756</v>
      </c>
      <c r="D11" s="26">
        <v>0</v>
      </c>
      <c r="E11" s="26">
        <v>0</v>
      </c>
      <c r="F11" s="26">
        <v>0</v>
      </c>
      <c r="G11" s="26">
        <v>0</v>
      </c>
      <c r="H11" s="26">
        <v>0</v>
      </c>
      <c r="I11" s="26">
        <v>0</v>
      </c>
      <c r="J11" s="26">
        <v>0</v>
      </c>
      <c r="K11" s="26">
        <v>0</v>
      </c>
      <c r="L11" s="26">
        <v>0</v>
      </c>
      <c r="M11" s="26">
        <v>28594</v>
      </c>
      <c r="N11" s="28">
        <f t="shared" ref="N11:N49" si="0">SUM(B11:M11)</f>
        <v>94350</v>
      </c>
      <c r="O11" s="28">
        <v>87402</v>
      </c>
      <c r="P11" s="28">
        <v>96132</v>
      </c>
      <c r="Q11" s="28">
        <f t="shared" ref="Q11:Q49" si="1">P11-N11</f>
        <v>1782</v>
      </c>
      <c r="R11" s="28">
        <f t="shared" ref="R11:R51" si="2">100*N11/O11</f>
        <v>107.94947484039267</v>
      </c>
      <c r="S11" s="42">
        <v>0</v>
      </c>
      <c r="T11" s="28"/>
      <c r="U11" s="26"/>
    </row>
    <row r="12" spans="1:35" ht="12.75" customHeight="1" x14ac:dyDescent="0.2">
      <c r="A12" s="6" t="s">
        <v>17</v>
      </c>
      <c r="B12" s="26">
        <v>0</v>
      </c>
      <c r="C12" s="26">
        <v>0</v>
      </c>
      <c r="D12" s="26">
        <v>0</v>
      </c>
      <c r="E12" s="26">
        <v>0</v>
      </c>
      <c r="F12" s="26">
        <v>0</v>
      </c>
      <c r="G12" s="26">
        <v>0</v>
      </c>
      <c r="H12" s="26">
        <v>0</v>
      </c>
      <c r="I12" s="26">
        <v>0</v>
      </c>
      <c r="J12" s="26">
        <v>0</v>
      </c>
      <c r="K12" s="26">
        <v>0</v>
      </c>
      <c r="L12" s="26">
        <v>0</v>
      </c>
      <c r="M12" s="26">
        <v>0</v>
      </c>
      <c r="N12" s="28">
        <f t="shared" si="0"/>
        <v>0</v>
      </c>
      <c r="O12" s="28">
        <v>7371</v>
      </c>
      <c r="P12" s="28">
        <v>0</v>
      </c>
      <c r="Q12" s="28">
        <f t="shared" si="1"/>
        <v>0</v>
      </c>
      <c r="R12" s="28">
        <f t="shared" si="2"/>
        <v>0</v>
      </c>
      <c r="S12" s="42">
        <v>0</v>
      </c>
      <c r="T12" s="28"/>
      <c r="U12" s="26"/>
    </row>
    <row r="13" spans="1:35" x14ac:dyDescent="0.2">
      <c r="A13" s="6" t="s">
        <v>18</v>
      </c>
      <c r="B13" s="26">
        <v>0</v>
      </c>
      <c r="C13" s="26">
        <v>0</v>
      </c>
      <c r="D13" s="26">
        <v>0</v>
      </c>
      <c r="E13" s="26">
        <v>0</v>
      </c>
      <c r="F13" s="26">
        <v>0</v>
      </c>
      <c r="G13" s="26">
        <v>0</v>
      </c>
      <c r="H13" s="26">
        <v>0</v>
      </c>
      <c r="I13" s="26">
        <v>0</v>
      </c>
      <c r="J13" s="26">
        <v>0</v>
      </c>
      <c r="K13" s="26">
        <v>0</v>
      </c>
      <c r="L13" s="26">
        <v>0</v>
      </c>
      <c r="M13" s="26">
        <v>7794</v>
      </c>
      <c r="N13" s="28">
        <f t="shared" si="0"/>
        <v>7794</v>
      </c>
      <c r="O13" s="28">
        <v>11584</v>
      </c>
      <c r="P13" s="28">
        <v>12741</v>
      </c>
      <c r="Q13" s="28">
        <f t="shared" si="1"/>
        <v>4947</v>
      </c>
      <c r="R13" s="28">
        <f t="shared" si="2"/>
        <v>67.282458563535911</v>
      </c>
      <c r="S13" s="42">
        <v>12741</v>
      </c>
      <c r="T13" s="28"/>
      <c r="U13" s="26"/>
    </row>
    <row r="14" spans="1:35" x14ac:dyDescent="0.2">
      <c r="A14" s="6" t="s">
        <v>19</v>
      </c>
      <c r="B14" s="26">
        <v>0</v>
      </c>
      <c r="C14" s="26">
        <v>0</v>
      </c>
      <c r="D14" s="26">
        <v>0</v>
      </c>
      <c r="E14" s="26">
        <v>0</v>
      </c>
      <c r="F14" s="26">
        <v>0</v>
      </c>
      <c r="G14" s="26">
        <v>0</v>
      </c>
      <c r="H14" s="26">
        <v>0</v>
      </c>
      <c r="I14" s="26">
        <v>0</v>
      </c>
      <c r="J14" s="26">
        <v>0</v>
      </c>
      <c r="K14" s="26">
        <v>0</v>
      </c>
      <c r="L14" s="26">
        <v>0</v>
      </c>
      <c r="M14" s="26">
        <v>0</v>
      </c>
      <c r="N14" s="28">
        <f t="shared" si="0"/>
        <v>0</v>
      </c>
      <c r="O14" s="28">
        <v>8424</v>
      </c>
      <c r="P14" s="28">
        <v>9265</v>
      </c>
      <c r="Q14" s="28">
        <f t="shared" si="1"/>
        <v>9265</v>
      </c>
      <c r="R14" s="28">
        <f t="shared" si="2"/>
        <v>0</v>
      </c>
      <c r="S14" s="42">
        <v>0</v>
      </c>
      <c r="T14" s="28"/>
      <c r="U14" s="26"/>
    </row>
    <row r="15" spans="1:35" x14ac:dyDescent="0.2">
      <c r="A15" s="6" t="s">
        <v>20</v>
      </c>
      <c r="B15" s="26">
        <v>0</v>
      </c>
      <c r="C15" s="26">
        <v>0</v>
      </c>
      <c r="D15" s="26">
        <v>26094</v>
      </c>
      <c r="E15" s="26">
        <v>26093</v>
      </c>
      <c r="F15" s="26">
        <v>0</v>
      </c>
      <c r="G15" s="26">
        <v>41566</v>
      </c>
      <c r="H15" s="26">
        <v>41204</v>
      </c>
      <c r="I15" s="26">
        <v>17648</v>
      </c>
      <c r="J15" s="26">
        <v>0</v>
      </c>
      <c r="K15" s="26">
        <v>0</v>
      </c>
      <c r="L15" s="26">
        <v>0</v>
      </c>
      <c r="M15" s="26">
        <v>14769</v>
      </c>
      <c r="N15" s="28">
        <f t="shared" si="0"/>
        <v>167374</v>
      </c>
      <c r="O15" s="28">
        <v>152691</v>
      </c>
      <c r="P15" s="28">
        <v>167942</v>
      </c>
      <c r="Q15" s="28">
        <f t="shared" si="1"/>
        <v>568</v>
      </c>
      <c r="R15" s="28">
        <f t="shared" si="2"/>
        <v>109.61615288392898</v>
      </c>
      <c r="S15" s="42">
        <v>0</v>
      </c>
      <c r="T15" s="28"/>
      <c r="U15" s="26"/>
    </row>
    <row r="16" spans="1:35" x14ac:dyDescent="0.2">
      <c r="A16" s="6" t="s">
        <v>21</v>
      </c>
      <c r="B16" s="26">
        <v>866</v>
      </c>
      <c r="C16" s="26">
        <v>696</v>
      </c>
      <c r="D16" s="26">
        <v>5792</v>
      </c>
      <c r="E16" s="26">
        <v>1844</v>
      </c>
      <c r="F16" s="26">
        <v>2345</v>
      </c>
      <c r="G16" s="26">
        <v>705</v>
      </c>
      <c r="H16" s="26">
        <v>263</v>
      </c>
      <c r="I16" s="26">
        <v>814</v>
      </c>
      <c r="J16" s="26">
        <v>400</v>
      </c>
      <c r="K16" s="26">
        <v>445</v>
      </c>
      <c r="L16" s="26">
        <v>1268</v>
      </c>
      <c r="M16" s="26">
        <v>11362</v>
      </c>
      <c r="N16" s="28">
        <f t="shared" si="0"/>
        <v>26800</v>
      </c>
      <c r="O16" s="28">
        <v>25273</v>
      </c>
      <c r="P16" s="28">
        <v>27797</v>
      </c>
      <c r="Q16" s="28">
        <f t="shared" si="1"/>
        <v>997</v>
      </c>
      <c r="R16" s="28">
        <f t="shared" si="2"/>
        <v>106.04202112926839</v>
      </c>
      <c r="S16" s="42">
        <v>0</v>
      </c>
      <c r="T16" s="28"/>
      <c r="U16" s="26"/>
    </row>
    <row r="17" spans="1:21" x14ac:dyDescent="0.2">
      <c r="A17" s="6" t="s">
        <v>22</v>
      </c>
      <c r="B17" s="26">
        <v>0</v>
      </c>
      <c r="C17" s="26">
        <v>0</v>
      </c>
      <c r="D17" s="26">
        <v>0</v>
      </c>
      <c r="E17" s="26">
        <v>0</v>
      </c>
      <c r="F17" s="26">
        <v>0</v>
      </c>
      <c r="G17" s="26">
        <v>0</v>
      </c>
      <c r="H17" s="26">
        <v>0</v>
      </c>
      <c r="I17" s="26">
        <v>0</v>
      </c>
      <c r="J17" s="26">
        <v>0</v>
      </c>
      <c r="K17" s="26">
        <v>0</v>
      </c>
      <c r="L17" s="26">
        <v>0</v>
      </c>
      <c r="M17" s="26">
        <v>0</v>
      </c>
      <c r="N17" s="28">
        <f t="shared" si="0"/>
        <v>0</v>
      </c>
      <c r="O17" s="28">
        <v>7258</v>
      </c>
      <c r="P17" s="28">
        <v>0</v>
      </c>
      <c r="Q17" s="28">
        <f t="shared" si="1"/>
        <v>0</v>
      </c>
      <c r="R17" s="28">
        <f t="shared" si="2"/>
        <v>0</v>
      </c>
      <c r="S17" s="42">
        <v>0</v>
      </c>
      <c r="T17" s="28"/>
      <c r="U17" s="26"/>
    </row>
    <row r="18" spans="1:21" x14ac:dyDescent="0.2">
      <c r="A18" s="6" t="s">
        <v>23</v>
      </c>
      <c r="B18" s="26">
        <v>0</v>
      </c>
      <c r="C18" s="26">
        <v>0</v>
      </c>
      <c r="D18" s="26">
        <v>0</v>
      </c>
      <c r="E18" s="26">
        <v>0</v>
      </c>
      <c r="F18" s="26">
        <v>0</v>
      </c>
      <c r="G18" s="26">
        <v>0</v>
      </c>
      <c r="H18" s="26">
        <v>0</v>
      </c>
      <c r="I18" s="26">
        <v>0</v>
      </c>
      <c r="J18" s="26">
        <v>0</v>
      </c>
      <c r="K18" s="26">
        <v>0</v>
      </c>
      <c r="L18" s="26">
        <v>0</v>
      </c>
      <c r="M18" s="26">
        <v>17374</v>
      </c>
      <c r="N18" s="28">
        <f t="shared" si="0"/>
        <v>17374</v>
      </c>
      <c r="O18" s="28">
        <v>15796</v>
      </c>
      <c r="P18" s="28">
        <v>17374</v>
      </c>
      <c r="Q18" s="28">
        <f t="shared" si="1"/>
        <v>0</v>
      </c>
      <c r="R18" s="28">
        <f t="shared" si="2"/>
        <v>109.98987085338061</v>
      </c>
      <c r="S18" s="42">
        <v>0</v>
      </c>
      <c r="T18" s="28"/>
      <c r="U18" s="26"/>
    </row>
    <row r="19" spans="1:21" x14ac:dyDescent="0.2">
      <c r="A19" s="6" t="s">
        <v>24</v>
      </c>
      <c r="B19" s="26">
        <v>0</v>
      </c>
      <c r="C19" s="26">
        <v>0</v>
      </c>
      <c r="D19" s="26">
        <v>0</v>
      </c>
      <c r="E19" s="26">
        <v>0</v>
      </c>
      <c r="F19" s="26">
        <v>0</v>
      </c>
      <c r="G19" s="26">
        <v>0</v>
      </c>
      <c r="H19" s="26">
        <v>0</v>
      </c>
      <c r="I19" s="26">
        <v>0</v>
      </c>
      <c r="J19" s="26">
        <v>0</v>
      </c>
      <c r="K19" s="26">
        <v>0</v>
      </c>
      <c r="L19" s="26">
        <v>0</v>
      </c>
      <c r="M19" s="26">
        <v>0</v>
      </c>
      <c r="N19" s="28">
        <f t="shared" si="0"/>
        <v>0</v>
      </c>
      <c r="O19" s="28">
        <v>7258</v>
      </c>
      <c r="P19" s="28">
        <v>0</v>
      </c>
      <c r="Q19" s="28">
        <f t="shared" si="1"/>
        <v>0</v>
      </c>
      <c r="R19" s="28">
        <f t="shared" si="2"/>
        <v>0</v>
      </c>
      <c r="S19" s="41">
        <v>0</v>
      </c>
      <c r="T19" s="28"/>
      <c r="U19" s="26"/>
    </row>
    <row r="20" spans="1:21" x14ac:dyDescent="0.2">
      <c r="A20" s="6" t="s">
        <v>25</v>
      </c>
      <c r="B20" s="26">
        <v>0</v>
      </c>
      <c r="C20" s="26">
        <v>0</v>
      </c>
      <c r="D20" s="26">
        <v>2</v>
      </c>
      <c r="E20" s="26">
        <v>7519</v>
      </c>
      <c r="F20" s="26">
        <v>418</v>
      </c>
      <c r="G20" s="26">
        <v>7604</v>
      </c>
      <c r="H20" s="26">
        <v>25183</v>
      </c>
      <c r="I20" s="26">
        <v>395</v>
      </c>
      <c r="J20" s="26">
        <v>7604</v>
      </c>
      <c r="K20" s="26">
        <v>47894</v>
      </c>
      <c r="L20" s="26">
        <v>13598</v>
      </c>
      <c r="M20" s="26">
        <v>402</v>
      </c>
      <c r="N20" s="28">
        <f t="shared" si="0"/>
        <v>110619</v>
      </c>
      <c r="O20" s="28">
        <v>185335</v>
      </c>
      <c r="P20" s="28">
        <v>203847</v>
      </c>
      <c r="Q20" s="28">
        <f t="shared" si="1"/>
        <v>93228</v>
      </c>
      <c r="R20" s="28">
        <f t="shared" si="2"/>
        <v>59.68597404699598</v>
      </c>
      <c r="S20" s="42">
        <v>60000</v>
      </c>
      <c r="T20" s="28"/>
      <c r="U20" s="26"/>
    </row>
    <row r="21" spans="1:21" x14ac:dyDescent="0.2">
      <c r="A21" s="6" t="s">
        <v>26</v>
      </c>
      <c r="B21" s="26">
        <v>0</v>
      </c>
      <c r="C21" s="26">
        <v>0</v>
      </c>
      <c r="D21" s="26">
        <v>0</v>
      </c>
      <c r="E21" s="26">
        <v>0</v>
      </c>
      <c r="F21" s="26">
        <v>0</v>
      </c>
      <c r="G21" s="26">
        <v>0</v>
      </c>
      <c r="H21" s="26">
        <v>0</v>
      </c>
      <c r="I21" s="26">
        <v>0</v>
      </c>
      <c r="J21" s="26">
        <v>0</v>
      </c>
      <c r="K21" s="26">
        <v>0</v>
      </c>
      <c r="L21" s="26">
        <v>0</v>
      </c>
      <c r="M21" s="26">
        <v>12207</v>
      </c>
      <c r="N21" s="28">
        <f t="shared" si="0"/>
        <v>12207</v>
      </c>
      <c r="O21" s="28">
        <v>11584</v>
      </c>
      <c r="P21" s="28">
        <v>12741</v>
      </c>
      <c r="Q21" s="28">
        <f t="shared" si="1"/>
        <v>534</v>
      </c>
      <c r="R21" s="28">
        <f t="shared" si="2"/>
        <v>105.37810773480663</v>
      </c>
      <c r="S21" s="42">
        <v>0</v>
      </c>
      <c r="T21" s="28"/>
      <c r="U21" s="26"/>
    </row>
    <row r="22" spans="1:21" x14ac:dyDescent="0.2">
      <c r="A22" s="6" t="s">
        <v>27</v>
      </c>
      <c r="B22" s="26">
        <v>0</v>
      </c>
      <c r="C22" s="26">
        <v>0</v>
      </c>
      <c r="D22" s="26">
        <v>0</v>
      </c>
      <c r="E22" s="26">
        <v>0</v>
      </c>
      <c r="F22" s="26">
        <v>27346</v>
      </c>
      <c r="G22" s="26">
        <v>0</v>
      </c>
      <c r="H22" s="26">
        <v>0</v>
      </c>
      <c r="I22" s="26">
        <v>0</v>
      </c>
      <c r="J22" s="26">
        <v>0</v>
      </c>
      <c r="K22" s="26">
        <v>0</v>
      </c>
      <c r="L22" s="26">
        <v>550</v>
      </c>
      <c r="M22" s="26">
        <v>2090</v>
      </c>
      <c r="N22" s="28">
        <f t="shared" si="0"/>
        <v>29986</v>
      </c>
      <c r="O22" s="28">
        <v>27379</v>
      </c>
      <c r="P22" s="28">
        <v>30114</v>
      </c>
      <c r="Q22" s="28">
        <f t="shared" si="1"/>
        <v>128</v>
      </c>
      <c r="R22" s="28">
        <f t="shared" si="2"/>
        <v>109.52189634391321</v>
      </c>
      <c r="S22" s="42">
        <v>0</v>
      </c>
      <c r="T22" s="28"/>
      <c r="U22" s="26"/>
    </row>
    <row r="23" spans="1:21" x14ac:dyDescent="0.2">
      <c r="A23" s="6" t="s">
        <v>28</v>
      </c>
      <c r="B23" s="26">
        <v>0</v>
      </c>
      <c r="C23" s="26">
        <v>0</v>
      </c>
      <c r="D23" s="26">
        <v>0</v>
      </c>
      <c r="E23" s="26">
        <v>0</v>
      </c>
      <c r="F23" s="26">
        <v>0</v>
      </c>
      <c r="G23" s="26">
        <v>0</v>
      </c>
      <c r="H23" s="26">
        <v>0</v>
      </c>
      <c r="I23" s="26">
        <v>0</v>
      </c>
      <c r="J23" s="26">
        <v>0</v>
      </c>
      <c r="K23" s="26">
        <v>0</v>
      </c>
      <c r="L23" s="26">
        <v>0</v>
      </c>
      <c r="M23" s="26">
        <v>10424</v>
      </c>
      <c r="N23" s="28">
        <f t="shared" si="0"/>
        <v>10424</v>
      </c>
      <c r="O23" s="28">
        <v>9477</v>
      </c>
      <c r="P23" s="28">
        <v>10424</v>
      </c>
      <c r="Q23" s="28">
        <f t="shared" si="1"/>
        <v>0</v>
      </c>
      <c r="R23" s="28">
        <f t="shared" si="2"/>
        <v>109.99261369631741</v>
      </c>
      <c r="S23" s="42">
        <v>10424</v>
      </c>
      <c r="T23" s="28"/>
      <c r="U23" s="26"/>
    </row>
    <row r="24" spans="1:21" x14ac:dyDescent="0.2">
      <c r="A24" s="6" t="s">
        <v>29</v>
      </c>
      <c r="B24" s="26">
        <v>0</v>
      </c>
      <c r="C24" s="26">
        <v>0</v>
      </c>
      <c r="D24" s="26">
        <v>0</v>
      </c>
      <c r="E24" s="26">
        <v>0</v>
      </c>
      <c r="F24" s="26">
        <v>0</v>
      </c>
      <c r="G24" s="26">
        <v>0</v>
      </c>
      <c r="H24" s="26">
        <v>0</v>
      </c>
      <c r="I24" s="26">
        <v>0</v>
      </c>
      <c r="J24" s="26">
        <v>0</v>
      </c>
      <c r="K24" s="26">
        <v>0</v>
      </c>
      <c r="L24" s="26">
        <v>0</v>
      </c>
      <c r="M24" s="26">
        <v>0</v>
      </c>
      <c r="N24" s="28">
        <f t="shared" si="0"/>
        <v>0</v>
      </c>
      <c r="O24" s="28">
        <v>7258</v>
      </c>
      <c r="P24" s="28">
        <v>0</v>
      </c>
      <c r="Q24" s="28">
        <f t="shared" si="1"/>
        <v>0</v>
      </c>
      <c r="R24" s="28">
        <f t="shared" si="2"/>
        <v>0</v>
      </c>
      <c r="S24" s="42">
        <v>0</v>
      </c>
      <c r="T24" s="28"/>
      <c r="U24" s="26"/>
    </row>
    <row r="25" spans="1:21" x14ac:dyDescent="0.2">
      <c r="A25" s="6" t="s">
        <v>30</v>
      </c>
      <c r="B25" s="26">
        <v>0</v>
      </c>
      <c r="C25" s="26">
        <v>1687</v>
      </c>
      <c r="D25" s="26">
        <v>0</v>
      </c>
      <c r="E25" s="26">
        <v>0</v>
      </c>
      <c r="F25" s="26">
        <v>7515</v>
      </c>
      <c r="G25" s="26">
        <v>0</v>
      </c>
      <c r="H25" s="26">
        <v>10286</v>
      </c>
      <c r="I25" s="26">
        <v>0</v>
      </c>
      <c r="J25" s="26">
        <v>0</v>
      </c>
      <c r="K25" s="26">
        <v>2351</v>
      </c>
      <c r="L25" s="26">
        <v>19675</v>
      </c>
      <c r="M25" s="26">
        <v>14081</v>
      </c>
      <c r="N25" s="28">
        <f t="shared" si="0"/>
        <v>55595</v>
      </c>
      <c r="O25" s="28">
        <v>50546</v>
      </c>
      <c r="P25" s="28">
        <v>55595</v>
      </c>
      <c r="Q25" s="28">
        <f t="shared" si="1"/>
        <v>0</v>
      </c>
      <c r="R25" s="28">
        <f t="shared" si="2"/>
        <v>109.98892098286709</v>
      </c>
      <c r="S25" s="42">
        <v>0</v>
      </c>
      <c r="T25" s="28"/>
      <c r="U25" s="26"/>
    </row>
    <row r="26" spans="1:21" x14ac:dyDescent="0.2">
      <c r="A26" s="6" t="s">
        <v>31</v>
      </c>
      <c r="B26" s="26">
        <v>0</v>
      </c>
      <c r="C26" s="26">
        <v>0</v>
      </c>
      <c r="D26" s="26">
        <v>0</v>
      </c>
      <c r="E26" s="26">
        <v>0</v>
      </c>
      <c r="F26" s="26">
        <v>0</v>
      </c>
      <c r="G26" s="26">
        <v>0</v>
      </c>
      <c r="H26" s="26">
        <v>0</v>
      </c>
      <c r="I26" s="26">
        <v>0</v>
      </c>
      <c r="J26" s="26">
        <v>0</v>
      </c>
      <c r="K26" s="26">
        <v>3171</v>
      </c>
      <c r="L26" s="26">
        <v>0</v>
      </c>
      <c r="M26" s="26">
        <v>6942</v>
      </c>
      <c r="N26" s="28">
        <f t="shared" si="0"/>
        <v>10113</v>
      </c>
      <c r="O26" s="28">
        <v>12636</v>
      </c>
      <c r="P26" s="28">
        <v>13898</v>
      </c>
      <c r="Q26" s="28">
        <f t="shared" si="1"/>
        <v>3785</v>
      </c>
      <c r="R26" s="28">
        <f t="shared" si="2"/>
        <v>80.033238366571695</v>
      </c>
      <c r="S26" s="42">
        <v>8000</v>
      </c>
      <c r="T26" s="28"/>
      <c r="U26" s="26"/>
    </row>
    <row r="27" spans="1:21" x14ac:dyDescent="0.2">
      <c r="A27" s="6" t="s">
        <v>32</v>
      </c>
      <c r="B27" s="26">
        <v>0</v>
      </c>
      <c r="C27" s="26">
        <v>0</v>
      </c>
      <c r="D27" s="26">
        <v>0</v>
      </c>
      <c r="E27" s="26">
        <v>0</v>
      </c>
      <c r="F27" s="26">
        <v>0</v>
      </c>
      <c r="G27" s="26">
        <v>0</v>
      </c>
      <c r="H27" s="26">
        <v>0</v>
      </c>
      <c r="I27" s="26">
        <v>0</v>
      </c>
      <c r="J27" s="26">
        <v>0</v>
      </c>
      <c r="K27" s="26">
        <v>0</v>
      </c>
      <c r="L27" s="26">
        <v>0</v>
      </c>
      <c r="M27" s="26">
        <v>0</v>
      </c>
      <c r="N27" s="28">
        <f t="shared" si="0"/>
        <v>0</v>
      </c>
      <c r="O27" s="28">
        <v>7258</v>
      </c>
      <c r="P27" s="28">
        <v>0</v>
      </c>
      <c r="Q27" s="28">
        <f t="shared" si="1"/>
        <v>0</v>
      </c>
      <c r="R27" s="28">
        <f t="shared" si="2"/>
        <v>0</v>
      </c>
      <c r="S27" s="42">
        <v>0</v>
      </c>
      <c r="T27" s="28"/>
      <c r="U27" s="26"/>
    </row>
    <row r="28" spans="1:21" x14ac:dyDescent="0.2">
      <c r="A28" s="6" t="s">
        <v>33</v>
      </c>
      <c r="B28" s="26">
        <v>0</v>
      </c>
      <c r="C28" s="26">
        <v>0</v>
      </c>
      <c r="D28" s="26">
        <v>0</v>
      </c>
      <c r="E28" s="26">
        <v>0</v>
      </c>
      <c r="F28" s="26">
        <v>0</v>
      </c>
      <c r="G28" s="26">
        <v>0</v>
      </c>
      <c r="H28" s="26">
        <v>0</v>
      </c>
      <c r="I28" s="26">
        <v>0</v>
      </c>
      <c r="J28" s="26">
        <v>0</v>
      </c>
      <c r="K28" s="26">
        <v>11464</v>
      </c>
      <c r="L28" s="26">
        <v>0</v>
      </c>
      <c r="M28" s="26">
        <v>0</v>
      </c>
      <c r="N28" s="28">
        <f t="shared" si="0"/>
        <v>11464</v>
      </c>
      <c r="O28" s="28">
        <v>10530</v>
      </c>
      <c r="P28" s="28">
        <v>11582</v>
      </c>
      <c r="Q28" s="28">
        <f t="shared" si="1"/>
        <v>118</v>
      </c>
      <c r="R28" s="28">
        <f t="shared" si="2"/>
        <v>108.8698955365622</v>
      </c>
      <c r="S28" s="42">
        <v>0</v>
      </c>
      <c r="T28" s="28"/>
      <c r="U28" s="26"/>
    </row>
    <row r="29" spans="1:21" x14ac:dyDescent="0.2">
      <c r="A29" s="6" t="s">
        <v>34</v>
      </c>
      <c r="B29" s="26">
        <v>0</v>
      </c>
      <c r="C29" s="26">
        <v>0</v>
      </c>
      <c r="D29" s="26">
        <v>0</v>
      </c>
      <c r="E29" s="26">
        <v>0</v>
      </c>
      <c r="F29" s="26">
        <v>0</v>
      </c>
      <c r="G29" s="26">
        <v>0</v>
      </c>
      <c r="H29" s="26">
        <v>0</v>
      </c>
      <c r="I29" s="26">
        <v>0</v>
      </c>
      <c r="J29" s="26">
        <v>0</v>
      </c>
      <c r="K29" s="26">
        <v>0</v>
      </c>
      <c r="L29" s="26">
        <v>0</v>
      </c>
      <c r="M29" s="26">
        <v>0</v>
      </c>
      <c r="N29" s="28">
        <f t="shared" si="0"/>
        <v>0</v>
      </c>
      <c r="O29" s="28">
        <v>8424</v>
      </c>
      <c r="P29" s="28">
        <v>9265</v>
      </c>
      <c r="Q29" s="28">
        <f t="shared" si="1"/>
        <v>9265</v>
      </c>
      <c r="R29" s="28">
        <f t="shared" si="2"/>
        <v>0</v>
      </c>
      <c r="S29" s="41">
        <v>9265</v>
      </c>
      <c r="T29" s="28"/>
      <c r="U29" s="26"/>
    </row>
    <row r="30" spans="1:21" x14ac:dyDescent="0.2">
      <c r="A30" s="6" t="s">
        <v>35</v>
      </c>
      <c r="B30" s="26">
        <v>0</v>
      </c>
      <c r="C30" s="26">
        <v>0</v>
      </c>
      <c r="D30" s="26">
        <v>0</v>
      </c>
      <c r="E30" s="26">
        <v>0</v>
      </c>
      <c r="F30" s="26">
        <v>0</v>
      </c>
      <c r="G30" s="26">
        <v>0</v>
      </c>
      <c r="H30" s="26">
        <v>0</v>
      </c>
      <c r="I30" s="26">
        <v>0</v>
      </c>
      <c r="J30" s="26">
        <v>0</v>
      </c>
      <c r="K30" s="26">
        <v>0</v>
      </c>
      <c r="L30" s="26">
        <v>0</v>
      </c>
      <c r="M30" s="26">
        <v>11499</v>
      </c>
      <c r="N30" s="28">
        <f t="shared" si="0"/>
        <v>11499</v>
      </c>
      <c r="O30" s="28">
        <v>11584</v>
      </c>
      <c r="P30" s="28">
        <v>12741</v>
      </c>
      <c r="Q30" s="28">
        <f t="shared" si="1"/>
        <v>1242</v>
      </c>
      <c r="R30" s="28">
        <f t="shared" si="2"/>
        <v>99.266229281767963</v>
      </c>
      <c r="S30" s="41">
        <v>12741</v>
      </c>
      <c r="T30" s="28"/>
      <c r="U30" s="26"/>
    </row>
    <row r="31" spans="1:21" x14ac:dyDescent="0.2">
      <c r="A31" s="6" t="s">
        <v>36</v>
      </c>
      <c r="B31" s="26">
        <v>0</v>
      </c>
      <c r="C31" s="26">
        <v>0</v>
      </c>
      <c r="D31" s="26">
        <v>0</v>
      </c>
      <c r="E31" s="26">
        <v>0</v>
      </c>
      <c r="F31" s="26">
        <v>0</v>
      </c>
      <c r="G31" s="26">
        <v>0</v>
      </c>
      <c r="H31" s="26">
        <v>0</v>
      </c>
      <c r="I31" s="26">
        <v>0</v>
      </c>
      <c r="J31" s="26">
        <v>0</v>
      </c>
      <c r="K31" s="26">
        <v>0</v>
      </c>
      <c r="L31" s="26">
        <v>0</v>
      </c>
      <c r="M31" s="26">
        <v>0</v>
      </c>
      <c r="N31" s="28">
        <f t="shared" si="0"/>
        <v>0</v>
      </c>
      <c r="O31" s="28">
        <v>7258</v>
      </c>
      <c r="P31" s="28">
        <v>0</v>
      </c>
      <c r="Q31" s="28">
        <f t="shared" si="1"/>
        <v>0</v>
      </c>
      <c r="R31" s="28">
        <f t="shared" si="2"/>
        <v>0</v>
      </c>
      <c r="S31" s="42">
        <v>0</v>
      </c>
      <c r="T31" s="28"/>
      <c r="U31" s="26"/>
    </row>
    <row r="32" spans="1:21" x14ac:dyDescent="0.2">
      <c r="A32" s="6" t="s">
        <v>37</v>
      </c>
      <c r="B32" s="26">
        <v>0</v>
      </c>
      <c r="C32" s="26">
        <v>223</v>
      </c>
      <c r="D32" s="26">
        <v>255</v>
      </c>
      <c r="E32" s="26">
        <v>550</v>
      </c>
      <c r="F32" s="26">
        <v>189</v>
      </c>
      <c r="G32" s="26">
        <v>490</v>
      </c>
      <c r="H32" s="26">
        <v>190</v>
      </c>
      <c r="I32" s="26">
        <v>949</v>
      </c>
      <c r="J32" s="26">
        <v>154</v>
      </c>
      <c r="K32" s="26">
        <v>0</v>
      </c>
      <c r="L32" s="26">
        <v>0</v>
      </c>
      <c r="M32" s="26">
        <v>0</v>
      </c>
      <c r="N32" s="28">
        <f t="shared" si="0"/>
        <v>3000</v>
      </c>
      <c r="O32" s="28">
        <v>10530</v>
      </c>
      <c r="P32" s="28">
        <v>3000</v>
      </c>
      <c r="Q32" s="28">
        <f t="shared" si="1"/>
        <v>0</v>
      </c>
      <c r="R32" s="28">
        <f t="shared" si="2"/>
        <v>28.490028490028489</v>
      </c>
      <c r="S32" s="42">
        <v>0</v>
      </c>
      <c r="T32" s="28"/>
      <c r="U32" s="26"/>
    </row>
    <row r="33" spans="1:21" x14ac:dyDescent="0.2">
      <c r="A33" s="6" t="s">
        <v>38</v>
      </c>
      <c r="B33" s="26">
        <v>248</v>
      </c>
      <c r="C33" s="26">
        <v>150</v>
      </c>
      <c r="D33" s="26">
        <v>78</v>
      </c>
      <c r="E33" s="26">
        <v>53</v>
      </c>
      <c r="F33" s="26">
        <v>177</v>
      </c>
      <c r="G33" s="26">
        <v>10</v>
      </c>
      <c r="H33" s="26">
        <v>279</v>
      </c>
      <c r="I33" s="26">
        <v>316</v>
      </c>
      <c r="J33" s="26">
        <v>135</v>
      </c>
      <c r="K33" s="26">
        <v>293</v>
      </c>
      <c r="L33" s="26">
        <v>185</v>
      </c>
      <c r="M33" s="26">
        <v>225</v>
      </c>
      <c r="N33" s="28">
        <f t="shared" si="0"/>
        <v>2149</v>
      </c>
      <c r="O33" s="28">
        <v>12636</v>
      </c>
      <c r="P33" s="28">
        <v>6318</v>
      </c>
      <c r="Q33" s="28">
        <f t="shared" si="1"/>
        <v>4169</v>
      </c>
      <c r="R33" s="28">
        <f t="shared" si="2"/>
        <v>17.006964229186451</v>
      </c>
      <c r="S33" s="41">
        <v>1500</v>
      </c>
      <c r="T33" s="28"/>
      <c r="U33" s="26"/>
    </row>
    <row r="34" spans="1:21" x14ac:dyDescent="0.2">
      <c r="A34" s="6" t="s">
        <v>81</v>
      </c>
      <c r="B34" s="26">
        <v>0</v>
      </c>
      <c r="C34" s="26">
        <v>0</v>
      </c>
      <c r="D34" s="26">
        <v>0</v>
      </c>
      <c r="E34" s="26">
        <v>0</v>
      </c>
      <c r="F34" s="26">
        <v>0</v>
      </c>
      <c r="G34" s="26">
        <v>0</v>
      </c>
      <c r="H34" s="26">
        <v>0</v>
      </c>
      <c r="I34" s="26">
        <v>0</v>
      </c>
      <c r="J34" s="26">
        <v>0</v>
      </c>
      <c r="K34" s="26">
        <v>0</v>
      </c>
      <c r="L34" s="26">
        <v>0</v>
      </c>
      <c r="M34" s="26">
        <v>0</v>
      </c>
      <c r="N34" s="28">
        <f t="shared" si="0"/>
        <v>0</v>
      </c>
      <c r="O34" s="28">
        <v>7258</v>
      </c>
      <c r="P34" s="28">
        <v>7258</v>
      </c>
      <c r="Q34" s="28">
        <f t="shared" si="1"/>
        <v>7258</v>
      </c>
      <c r="R34" s="28">
        <f t="shared" si="2"/>
        <v>0</v>
      </c>
      <c r="S34" s="42">
        <v>0</v>
      </c>
      <c r="T34" s="28"/>
      <c r="U34" s="26"/>
    </row>
    <row r="35" spans="1:21" x14ac:dyDescent="0.2">
      <c r="A35" s="6" t="s">
        <v>39</v>
      </c>
      <c r="B35" s="26">
        <v>0</v>
      </c>
      <c r="C35" s="26">
        <v>0</v>
      </c>
      <c r="D35" s="26">
        <v>0</v>
      </c>
      <c r="E35" s="26">
        <v>0</v>
      </c>
      <c r="F35" s="26">
        <v>0</v>
      </c>
      <c r="G35" s="26">
        <v>0</v>
      </c>
      <c r="H35" s="26">
        <v>0</v>
      </c>
      <c r="I35" s="26">
        <v>0</v>
      </c>
      <c r="J35" s="26">
        <v>0</v>
      </c>
      <c r="K35" s="26">
        <v>0</v>
      </c>
      <c r="L35" s="26">
        <v>0</v>
      </c>
      <c r="M35" s="26">
        <v>15057</v>
      </c>
      <c r="N35" s="28">
        <f t="shared" si="0"/>
        <v>15057</v>
      </c>
      <c r="O35" s="28">
        <v>13690</v>
      </c>
      <c r="P35" s="28">
        <v>15057</v>
      </c>
      <c r="Q35" s="28">
        <f t="shared" si="1"/>
        <v>0</v>
      </c>
      <c r="R35" s="28">
        <f t="shared" si="2"/>
        <v>109.98539079620161</v>
      </c>
      <c r="S35" s="42">
        <v>5000</v>
      </c>
      <c r="T35" s="28"/>
      <c r="U35" s="26"/>
    </row>
    <row r="36" spans="1:21" x14ac:dyDescent="0.2">
      <c r="A36" s="6" t="s">
        <v>40</v>
      </c>
      <c r="B36" s="26">
        <v>0</v>
      </c>
      <c r="C36" s="26">
        <v>0</v>
      </c>
      <c r="D36" s="26">
        <v>0</v>
      </c>
      <c r="E36" s="26">
        <v>8627</v>
      </c>
      <c r="F36" s="26">
        <v>11053</v>
      </c>
      <c r="G36" s="26">
        <v>0</v>
      </c>
      <c r="H36" s="26">
        <v>0</v>
      </c>
      <c r="I36" s="26">
        <v>0</v>
      </c>
      <c r="J36" s="26">
        <v>2434</v>
      </c>
      <c r="K36" s="26">
        <v>0</v>
      </c>
      <c r="L36" s="26">
        <v>0</v>
      </c>
      <c r="M36" s="26">
        <v>2209</v>
      </c>
      <c r="N36" s="28">
        <f t="shared" si="0"/>
        <v>24323</v>
      </c>
      <c r="O36" s="28">
        <v>22114</v>
      </c>
      <c r="P36" s="28">
        <v>24323</v>
      </c>
      <c r="Q36" s="28">
        <f t="shared" si="1"/>
        <v>0</v>
      </c>
      <c r="R36" s="28">
        <f t="shared" si="2"/>
        <v>109.98914714660395</v>
      </c>
      <c r="S36" s="42">
        <v>0</v>
      </c>
      <c r="T36" s="28"/>
      <c r="U36" s="26"/>
    </row>
    <row r="37" spans="1:21" x14ac:dyDescent="0.2">
      <c r="A37" s="6" t="s">
        <v>41</v>
      </c>
      <c r="B37" s="26">
        <v>0</v>
      </c>
      <c r="C37" s="26">
        <v>711</v>
      </c>
      <c r="D37" s="26">
        <v>0</v>
      </c>
      <c r="E37" s="26">
        <v>0</v>
      </c>
      <c r="F37" s="26">
        <v>0</v>
      </c>
      <c r="G37" s="26">
        <v>7307</v>
      </c>
      <c r="H37" s="26">
        <v>0</v>
      </c>
      <c r="I37" s="26">
        <v>5845</v>
      </c>
      <c r="J37" s="26">
        <v>0</v>
      </c>
      <c r="K37" s="26">
        <v>9726</v>
      </c>
      <c r="L37" s="26">
        <v>0</v>
      </c>
      <c r="M37" s="26">
        <v>0</v>
      </c>
      <c r="N37" s="28">
        <f t="shared" si="0"/>
        <v>23589</v>
      </c>
      <c r="O37" s="28">
        <v>30538</v>
      </c>
      <c r="P37" s="28">
        <v>33588</v>
      </c>
      <c r="Q37" s="28">
        <f t="shared" si="1"/>
        <v>9999</v>
      </c>
      <c r="R37" s="28">
        <f t="shared" si="2"/>
        <v>77.244744253061754</v>
      </c>
      <c r="S37" s="42">
        <v>0</v>
      </c>
      <c r="T37" s="28"/>
      <c r="U37" s="26"/>
    </row>
    <row r="38" spans="1:21" x14ac:dyDescent="0.2">
      <c r="A38" s="6" t="s">
        <v>42</v>
      </c>
      <c r="B38" s="26">
        <v>0</v>
      </c>
      <c r="C38" s="26">
        <v>0</v>
      </c>
      <c r="D38" s="26">
        <v>0</v>
      </c>
      <c r="E38" s="26">
        <v>0</v>
      </c>
      <c r="F38" s="26">
        <v>0</v>
      </c>
      <c r="G38" s="26">
        <v>0</v>
      </c>
      <c r="H38" s="26">
        <v>0</v>
      </c>
      <c r="I38" s="26">
        <v>0</v>
      </c>
      <c r="J38" s="26">
        <v>0</v>
      </c>
      <c r="K38" s="26">
        <v>0</v>
      </c>
      <c r="L38" s="26">
        <v>0</v>
      </c>
      <c r="M38" s="26">
        <v>0</v>
      </c>
      <c r="N38" s="28">
        <f t="shared" si="0"/>
        <v>0</v>
      </c>
      <c r="O38" s="28">
        <v>7258</v>
      </c>
      <c r="P38" s="28">
        <v>0</v>
      </c>
      <c r="Q38" s="28">
        <f t="shared" si="1"/>
        <v>0</v>
      </c>
      <c r="R38" s="28">
        <f t="shared" si="2"/>
        <v>0</v>
      </c>
      <c r="S38" s="42">
        <v>0</v>
      </c>
      <c r="T38" s="28"/>
      <c r="U38" s="26"/>
    </row>
    <row r="39" spans="1:21" x14ac:dyDescent="0.2">
      <c r="A39" s="6" t="s">
        <v>43</v>
      </c>
      <c r="B39" s="26">
        <v>0</v>
      </c>
      <c r="C39" s="26">
        <v>0</v>
      </c>
      <c r="D39" s="26">
        <v>689</v>
      </c>
      <c r="E39" s="26">
        <v>0</v>
      </c>
      <c r="F39" s="26">
        <v>0</v>
      </c>
      <c r="G39" s="26">
        <v>0</v>
      </c>
      <c r="H39" s="26">
        <v>0</v>
      </c>
      <c r="I39" s="26">
        <v>0</v>
      </c>
      <c r="J39" s="26">
        <v>0</v>
      </c>
      <c r="K39" s="26">
        <v>0</v>
      </c>
      <c r="L39" s="26">
        <v>0</v>
      </c>
      <c r="M39" s="26">
        <v>2123</v>
      </c>
      <c r="N39" s="28">
        <f t="shared" si="0"/>
        <v>2812</v>
      </c>
      <c r="O39" s="28">
        <v>7258</v>
      </c>
      <c r="P39" s="28">
        <v>7258</v>
      </c>
      <c r="Q39" s="28">
        <f t="shared" si="1"/>
        <v>4446</v>
      </c>
      <c r="R39" s="28">
        <f t="shared" si="2"/>
        <v>38.7434554973822</v>
      </c>
      <c r="S39" s="42">
        <v>5000</v>
      </c>
      <c r="T39" s="28"/>
      <c r="U39" s="26"/>
    </row>
    <row r="40" spans="1:21" x14ac:dyDescent="0.2">
      <c r="A40" s="6" t="s">
        <v>44</v>
      </c>
      <c r="B40" s="26">
        <v>0</v>
      </c>
      <c r="C40" s="26">
        <v>0</v>
      </c>
      <c r="D40" s="26">
        <v>0</v>
      </c>
      <c r="E40" s="26">
        <v>0</v>
      </c>
      <c r="F40" s="26">
        <v>0</v>
      </c>
      <c r="G40" s="26">
        <v>0</v>
      </c>
      <c r="H40" s="26">
        <v>22009</v>
      </c>
      <c r="I40" s="26">
        <v>0</v>
      </c>
      <c r="J40" s="26">
        <v>0</v>
      </c>
      <c r="K40" s="26">
        <v>18567</v>
      </c>
      <c r="L40" s="26">
        <v>0</v>
      </c>
      <c r="M40" s="26">
        <v>4312</v>
      </c>
      <c r="N40" s="28">
        <f t="shared" si="0"/>
        <v>44888</v>
      </c>
      <c r="O40" s="28">
        <v>43175</v>
      </c>
      <c r="P40" s="28">
        <v>47487</v>
      </c>
      <c r="Q40" s="28">
        <f t="shared" si="1"/>
        <v>2599</v>
      </c>
      <c r="R40" s="28">
        <f t="shared" si="2"/>
        <v>103.96757382744644</v>
      </c>
      <c r="S40" s="43">
        <v>0</v>
      </c>
      <c r="T40" s="28"/>
      <c r="U40" s="26"/>
    </row>
    <row r="41" spans="1:21" x14ac:dyDescent="0.2">
      <c r="A41" s="6" t="s">
        <v>45</v>
      </c>
      <c r="B41" s="26">
        <v>0</v>
      </c>
      <c r="C41" s="26">
        <v>29429</v>
      </c>
      <c r="D41" s="26">
        <v>0</v>
      </c>
      <c r="E41" s="26">
        <v>0</v>
      </c>
      <c r="F41" s="26">
        <v>0</v>
      </c>
      <c r="G41" s="26">
        <v>0</v>
      </c>
      <c r="H41" s="26">
        <v>0</v>
      </c>
      <c r="I41" s="26">
        <v>32612</v>
      </c>
      <c r="J41" s="26">
        <v>0</v>
      </c>
      <c r="K41" s="26">
        <v>33364</v>
      </c>
      <c r="L41" s="26">
        <v>0</v>
      </c>
      <c r="M41" s="26">
        <v>33131</v>
      </c>
      <c r="N41" s="28">
        <f t="shared" si="0"/>
        <v>128536</v>
      </c>
      <c r="O41" s="28">
        <v>142160</v>
      </c>
      <c r="P41" s="28">
        <v>156359</v>
      </c>
      <c r="Q41" s="28">
        <f t="shared" si="1"/>
        <v>27823</v>
      </c>
      <c r="R41" s="28">
        <f t="shared" si="2"/>
        <v>90.416432189082727</v>
      </c>
      <c r="S41" s="42">
        <v>20000</v>
      </c>
      <c r="T41" s="28"/>
      <c r="U41" s="26"/>
    </row>
    <row r="42" spans="1:21" x14ac:dyDescent="0.2">
      <c r="A42" s="6" t="s">
        <v>46</v>
      </c>
      <c r="B42" s="26">
        <v>0</v>
      </c>
      <c r="C42" s="26">
        <v>0</v>
      </c>
      <c r="D42" s="26">
        <v>0</v>
      </c>
      <c r="E42" s="26">
        <v>0</v>
      </c>
      <c r="F42" s="26">
        <v>0</v>
      </c>
      <c r="G42" s="26">
        <v>0</v>
      </c>
      <c r="H42" s="26">
        <v>0</v>
      </c>
      <c r="I42" s="26">
        <v>0</v>
      </c>
      <c r="J42" s="26">
        <v>24220</v>
      </c>
      <c r="K42" s="26">
        <v>0</v>
      </c>
      <c r="L42" s="26">
        <v>0</v>
      </c>
      <c r="M42" s="26">
        <v>0</v>
      </c>
      <c r="N42" s="28">
        <f t="shared" si="0"/>
        <v>24220</v>
      </c>
      <c r="O42" s="28">
        <v>24220</v>
      </c>
      <c r="P42" s="28">
        <v>26639</v>
      </c>
      <c r="Q42" s="28">
        <f t="shared" si="1"/>
        <v>2419</v>
      </c>
      <c r="R42" s="28">
        <f t="shared" si="2"/>
        <v>100</v>
      </c>
      <c r="S42" s="42">
        <v>0</v>
      </c>
      <c r="T42" s="28"/>
      <c r="U42" s="26"/>
    </row>
    <row r="43" spans="1:21" x14ac:dyDescent="0.2">
      <c r="A43" s="6" t="s">
        <v>47</v>
      </c>
      <c r="B43" s="26">
        <v>0</v>
      </c>
      <c r="C43" s="26">
        <v>0</v>
      </c>
      <c r="D43" s="26">
        <v>0</v>
      </c>
      <c r="E43" s="26">
        <v>0</v>
      </c>
      <c r="F43" s="26">
        <v>0</v>
      </c>
      <c r="G43" s="26">
        <v>0</v>
      </c>
      <c r="H43" s="26">
        <v>0</v>
      </c>
      <c r="I43" s="26">
        <v>0</v>
      </c>
      <c r="J43" s="26">
        <v>0</v>
      </c>
      <c r="K43" s="26">
        <v>0</v>
      </c>
      <c r="L43" s="26">
        <v>0</v>
      </c>
      <c r="M43" s="26">
        <v>0</v>
      </c>
      <c r="N43" s="28">
        <f t="shared" si="0"/>
        <v>0</v>
      </c>
      <c r="O43" s="28">
        <v>7258</v>
      </c>
      <c r="P43" s="28">
        <v>0</v>
      </c>
      <c r="Q43" s="28">
        <f t="shared" si="1"/>
        <v>0</v>
      </c>
      <c r="R43" s="28">
        <f t="shared" si="2"/>
        <v>0</v>
      </c>
      <c r="S43" s="42">
        <v>0</v>
      </c>
      <c r="T43" s="28"/>
      <c r="U43" s="26"/>
    </row>
    <row r="44" spans="1:21" x14ac:dyDescent="0.2">
      <c r="A44" s="6" t="s">
        <v>48</v>
      </c>
      <c r="B44" s="26">
        <v>0</v>
      </c>
      <c r="C44" s="26">
        <v>0</v>
      </c>
      <c r="D44" s="26">
        <v>0</v>
      </c>
      <c r="E44" s="26">
        <v>0</v>
      </c>
      <c r="F44" s="26">
        <v>0</v>
      </c>
      <c r="G44" s="26">
        <v>0</v>
      </c>
      <c r="H44" s="26">
        <v>0</v>
      </c>
      <c r="I44" s="26">
        <v>0</v>
      </c>
      <c r="J44" s="26">
        <v>0</v>
      </c>
      <c r="K44" s="26">
        <v>0</v>
      </c>
      <c r="L44" s="26">
        <v>0</v>
      </c>
      <c r="M44" s="26">
        <v>18532</v>
      </c>
      <c r="N44" s="28">
        <f t="shared" si="0"/>
        <v>18532</v>
      </c>
      <c r="O44" s="28">
        <v>16849</v>
      </c>
      <c r="P44" s="28">
        <v>18532</v>
      </c>
      <c r="Q44" s="28">
        <f t="shared" si="1"/>
        <v>0</v>
      </c>
      <c r="R44" s="28">
        <f t="shared" si="2"/>
        <v>109.98872336637189</v>
      </c>
      <c r="S44" s="41">
        <v>3532</v>
      </c>
      <c r="T44" s="28"/>
      <c r="U44" s="26"/>
    </row>
    <row r="45" spans="1:21" x14ac:dyDescent="0.2">
      <c r="A45" s="6" t="s">
        <v>49</v>
      </c>
      <c r="B45" s="26">
        <v>0</v>
      </c>
      <c r="C45" s="26">
        <v>0</v>
      </c>
      <c r="D45" s="26">
        <v>0</v>
      </c>
      <c r="E45" s="26">
        <v>0</v>
      </c>
      <c r="F45" s="26">
        <v>0</v>
      </c>
      <c r="G45" s="26">
        <v>0</v>
      </c>
      <c r="H45" s="26">
        <v>0</v>
      </c>
      <c r="I45" s="26">
        <v>0</v>
      </c>
      <c r="J45" s="26">
        <v>0</v>
      </c>
      <c r="K45" s="26">
        <v>0</v>
      </c>
      <c r="L45" s="26">
        <v>0</v>
      </c>
      <c r="M45" s="26">
        <v>0</v>
      </c>
      <c r="N45" s="28">
        <f t="shared" si="0"/>
        <v>0</v>
      </c>
      <c r="O45" s="28">
        <v>12636</v>
      </c>
      <c r="P45" s="28">
        <v>0</v>
      </c>
      <c r="Q45" s="28">
        <f t="shared" si="1"/>
        <v>0</v>
      </c>
      <c r="R45" s="28">
        <f t="shared" si="2"/>
        <v>0</v>
      </c>
      <c r="S45" s="42">
        <v>0</v>
      </c>
      <c r="T45" s="28"/>
      <c r="U45" s="26"/>
    </row>
    <row r="46" spans="1:21" x14ac:dyDescent="0.2">
      <c r="A46" s="6" t="s">
        <v>50</v>
      </c>
      <c r="B46" s="26">
        <v>0</v>
      </c>
      <c r="C46" s="26">
        <v>0</v>
      </c>
      <c r="D46" s="26">
        <v>0</v>
      </c>
      <c r="E46" s="26">
        <v>0</v>
      </c>
      <c r="F46" s="26">
        <v>0</v>
      </c>
      <c r="G46" s="26">
        <v>0</v>
      </c>
      <c r="H46" s="26">
        <v>0</v>
      </c>
      <c r="I46" s="26">
        <v>0</v>
      </c>
      <c r="J46" s="26">
        <v>0</v>
      </c>
      <c r="K46" s="26">
        <v>0</v>
      </c>
      <c r="L46" s="26">
        <v>0</v>
      </c>
      <c r="M46" s="26">
        <v>16216</v>
      </c>
      <c r="N46" s="28">
        <f t="shared" si="0"/>
        <v>16216</v>
      </c>
      <c r="O46" s="28">
        <v>14743</v>
      </c>
      <c r="P46" s="28">
        <v>16216</v>
      </c>
      <c r="Q46" s="28">
        <f t="shared" si="1"/>
        <v>0</v>
      </c>
      <c r="R46" s="28">
        <f t="shared" si="2"/>
        <v>109.99118225598589</v>
      </c>
      <c r="S46" s="42">
        <v>0</v>
      </c>
      <c r="T46" s="28"/>
      <c r="U46" s="26"/>
    </row>
    <row r="47" spans="1:21" x14ac:dyDescent="0.2">
      <c r="A47" s="6" t="s">
        <v>51</v>
      </c>
      <c r="B47" s="26">
        <v>0</v>
      </c>
      <c r="C47" s="26">
        <v>0</v>
      </c>
      <c r="D47" s="26">
        <v>0</v>
      </c>
      <c r="E47" s="26">
        <v>0</v>
      </c>
      <c r="F47" s="26">
        <v>0</v>
      </c>
      <c r="G47" s="26">
        <v>0</v>
      </c>
      <c r="H47" s="26">
        <v>0</v>
      </c>
      <c r="I47" s="26">
        <v>0</v>
      </c>
      <c r="J47" s="26">
        <v>0</v>
      </c>
      <c r="K47" s="26">
        <v>0</v>
      </c>
      <c r="L47" s="26">
        <v>0</v>
      </c>
      <c r="M47" s="26">
        <v>0</v>
      </c>
      <c r="N47" s="28">
        <f t="shared" si="0"/>
        <v>0</v>
      </c>
      <c r="O47" s="28">
        <v>7371</v>
      </c>
      <c r="P47" s="28">
        <v>0</v>
      </c>
      <c r="Q47" s="28">
        <f t="shared" si="1"/>
        <v>0</v>
      </c>
      <c r="R47" s="28">
        <f t="shared" si="2"/>
        <v>0</v>
      </c>
      <c r="S47" s="42">
        <v>0</v>
      </c>
      <c r="T47" s="28"/>
      <c r="U47" s="26"/>
    </row>
    <row r="48" spans="1:21" x14ac:dyDescent="0.2">
      <c r="A48" s="6" t="s">
        <v>52</v>
      </c>
      <c r="B48" s="26">
        <v>0</v>
      </c>
      <c r="C48" s="26">
        <v>0</v>
      </c>
      <c r="D48" s="26">
        <v>0</v>
      </c>
      <c r="E48" s="26">
        <v>0</v>
      </c>
      <c r="F48" s="26">
        <v>0</v>
      </c>
      <c r="G48" s="26">
        <v>0</v>
      </c>
      <c r="H48" s="26">
        <v>0</v>
      </c>
      <c r="I48" s="26">
        <v>0</v>
      </c>
      <c r="J48" s="26">
        <v>0</v>
      </c>
      <c r="K48" s="26">
        <v>0</v>
      </c>
      <c r="L48" s="26">
        <v>0</v>
      </c>
      <c r="M48" s="26">
        <v>0</v>
      </c>
      <c r="N48" s="28">
        <f t="shared" si="0"/>
        <v>0</v>
      </c>
      <c r="O48" s="28">
        <v>7258</v>
      </c>
      <c r="P48" s="28">
        <v>0</v>
      </c>
      <c r="Q48" s="28">
        <f t="shared" si="1"/>
        <v>0</v>
      </c>
      <c r="R48" s="28">
        <f t="shared" si="2"/>
        <v>0</v>
      </c>
      <c r="S48" s="42">
        <v>0</v>
      </c>
      <c r="T48" s="28"/>
      <c r="U48" s="26"/>
    </row>
    <row r="49" spans="1:35" x14ac:dyDescent="0.2">
      <c r="A49" s="6" t="s">
        <v>53</v>
      </c>
      <c r="B49" s="26">
        <v>0</v>
      </c>
      <c r="C49" s="26">
        <v>0</v>
      </c>
      <c r="D49" s="26">
        <v>0</v>
      </c>
      <c r="E49" s="26">
        <v>0</v>
      </c>
      <c r="F49" s="26">
        <v>0</v>
      </c>
      <c r="G49" s="26">
        <v>0</v>
      </c>
      <c r="H49" s="26">
        <v>0</v>
      </c>
      <c r="I49" s="26">
        <v>0</v>
      </c>
      <c r="J49" s="26">
        <v>0</v>
      </c>
      <c r="K49" s="26">
        <v>0</v>
      </c>
      <c r="L49" s="26">
        <v>0</v>
      </c>
      <c r="M49" s="26">
        <v>12394</v>
      </c>
      <c r="N49" s="28">
        <f t="shared" si="0"/>
        <v>12394</v>
      </c>
      <c r="O49" s="28">
        <v>12636</v>
      </c>
      <c r="P49" s="28">
        <v>13898</v>
      </c>
      <c r="Q49" s="28">
        <f t="shared" si="1"/>
        <v>1504</v>
      </c>
      <c r="R49" s="28">
        <f t="shared" si="2"/>
        <v>98.084836973725857</v>
      </c>
      <c r="S49" s="42">
        <v>1598</v>
      </c>
      <c r="T49" s="28"/>
      <c r="U49" s="26"/>
    </row>
    <row r="50" spans="1:35" x14ac:dyDescent="0.2">
      <c r="A50" s="6" t="s">
        <v>54</v>
      </c>
      <c r="B50" s="26"/>
      <c r="C50" s="26"/>
      <c r="D50" s="26"/>
      <c r="E50" s="26"/>
      <c r="F50" s="26"/>
      <c r="G50" s="27"/>
      <c r="H50" s="27"/>
      <c r="I50" s="27"/>
      <c r="J50" s="27"/>
      <c r="K50" s="27"/>
      <c r="L50" s="27"/>
      <c r="M50" s="27"/>
      <c r="N50" s="29"/>
      <c r="O50" s="29"/>
      <c r="P50" s="29"/>
    </row>
    <row r="51" spans="1:35" s="2" customFormat="1" x14ac:dyDescent="0.2">
      <c r="A51" s="30" t="s">
        <v>55</v>
      </c>
      <c r="B51" s="31">
        <f t="shared" ref="B51:M51" si="3">SUM(B10:B49)</f>
        <v>1114</v>
      </c>
      <c r="C51" s="31">
        <f t="shared" si="3"/>
        <v>98652</v>
      </c>
      <c r="D51" s="31">
        <f t="shared" si="3"/>
        <v>32910</v>
      </c>
      <c r="E51" s="31">
        <f t="shared" si="3"/>
        <v>44831</v>
      </c>
      <c r="F51" s="31">
        <f t="shared" si="3"/>
        <v>49043</v>
      </c>
      <c r="G51" s="31">
        <f t="shared" si="3"/>
        <v>57682</v>
      </c>
      <c r="H51" s="31">
        <f t="shared" si="3"/>
        <v>99414</v>
      </c>
      <c r="I51" s="31">
        <f t="shared" si="3"/>
        <v>58579</v>
      </c>
      <c r="J51" s="31">
        <f t="shared" si="3"/>
        <v>34947</v>
      </c>
      <c r="K51" s="31">
        <f t="shared" si="3"/>
        <v>127275</v>
      </c>
      <c r="L51" s="31">
        <f t="shared" si="3"/>
        <v>35276</v>
      </c>
      <c r="M51" s="31">
        <f t="shared" si="3"/>
        <v>262613</v>
      </c>
      <c r="N51" s="31">
        <f>SUM(N10:N50)</f>
        <v>902336</v>
      </c>
      <c r="O51" s="31">
        <f>SUM(O10:O50)</f>
        <v>1117195</v>
      </c>
      <c r="P51" s="31">
        <f>SUM(P10:P50)</f>
        <v>1117195</v>
      </c>
      <c r="Q51" s="31">
        <f>SUM(Q10:Q50)</f>
        <v>214859</v>
      </c>
      <c r="R51" s="32">
        <f t="shared" si="2"/>
        <v>80.767994844230415</v>
      </c>
      <c r="S51" s="31">
        <f>SUM(S10:S50)</f>
        <v>179801</v>
      </c>
      <c r="T51" s="26"/>
      <c r="U51" s="26"/>
      <c r="V51" s="6"/>
      <c r="W51" s="6"/>
      <c r="X51" s="6"/>
      <c r="Y51" s="6"/>
      <c r="Z51" s="6"/>
      <c r="AA51" s="6"/>
      <c r="AB51" s="6"/>
      <c r="AC51" s="6"/>
      <c r="AD51" s="6"/>
      <c r="AE51" s="6"/>
      <c r="AF51" s="6"/>
      <c r="AG51" s="6"/>
      <c r="AH51" s="6"/>
      <c r="AI51" s="6"/>
    </row>
    <row r="52" spans="1:35" s="279" customFormat="1" x14ac:dyDescent="0.2">
      <c r="A52" s="299" t="s">
        <v>442</v>
      </c>
      <c r="B52" s="363"/>
      <c r="C52" s="363"/>
      <c r="D52" s="363"/>
      <c r="E52" s="363"/>
      <c r="F52" s="363"/>
      <c r="G52" s="363"/>
      <c r="H52" s="363"/>
      <c r="I52" s="363"/>
      <c r="J52" s="363"/>
      <c r="K52" s="363"/>
      <c r="L52" s="363"/>
      <c r="M52" s="300"/>
      <c r="N52" s="300"/>
      <c r="O52" s="300"/>
      <c r="P52" s="364"/>
      <c r="Q52" s="365"/>
      <c r="U52" s="321"/>
    </row>
    <row r="53" spans="1:35" ht="12.75" customHeight="1" x14ac:dyDescent="0.2">
      <c r="A53" s="6" t="s">
        <v>424</v>
      </c>
      <c r="B53" s="26"/>
      <c r="C53" s="26"/>
      <c r="D53" s="26"/>
      <c r="E53" s="26"/>
      <c r="F53" s="26"/>
      <c r="O53" s="28"/>
      <c r="P53" s="28"/>
    </row>
    <row r="54" spans="1:35" ht="12.75" customHeight="1" x14ac:dyDescent="0.2">
      <c r="A54" s="6" t="s">
        <v>333</v>
      </c>
      <c r="C54" s="26"/>
      <c r="D54" s="26"/>
      <c r="E54" s="26"/>
      <c r="O54" s="28"/>
      <c r="P54" s="28"/>
    </row>
    <row r="55" spans="1:35" x14ac:dyDescent="0.2">
      <c r="A55" s="279" t="s">
        <v>389</v>
      </c>
      <c r="O55" s="28"/>
      <c r="P55" s="28"/>
    </row>
    <row r="56" spans="1:35" x14ac:dyDescent="0.2">
      <c r="E56" s="26"/>
    </row>
  </sheetData>
  <pageMargins left="0.43" right="0.16" top="0.56999999999999995" bottom="0.44" header="0.5" footer="0.4"/>
  <pageSetup scale="75" orientation="landscape" horizontalDpi="300" vertic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1">
    <pageSetUpPr fitToPage="1"/>
  </sheetPr>
  <dimension ref="A1:U55"/>
  <sheetViews>
    <sheetView zoomScale="60" zoomScaleNormal="60" zoomScaleSheetLayoutView="50" workbookViewId="0">
      <pane xSplit="1" ySplit="5" topLeftCell="B6" activePane="bottomRight" state="frozen"/>
      <selection pane="topRight" activeCell="B1" sqref="B1"/>
      <selection pane="bottomLeft" activeCell="A6" sqref="A6"/>
      <selection pane="bottomRight"/>
    </sheetView>
  </sheetViews>
  <sheetFormatPr defaultColWidth="9.140625" defaultRowHeight="12.75" x14ac:dyDescent="0.2"/>
  <cols>
    <col min="1" max="1" width="39.28515625" style="6" customWidth="1"/>
    <col min="2" max="13" width="8" style="6" customWidth="1"/>
    <col min="14" max="14" width="9.42578125" style="10" customWidth="1"/>
    <col min="15" max="15" width="15.85546875" style="10" customWidth="1"/>
    <col min="16" max="18" width="12" style="6" customWidth="1"/>
    <col min="19" max="19" width="13.140625" style="6" customWidth="1"/>
    <col min="20" max="20" width="11.42578125" style="6" customWidth="1"/>
    <col min="21" max="16384" width="9.140625" style="6"/>
  </cols>
  <sheetData>
    <row r="1" spans="1:20" ht="12.75" customHeight="1" x14ac:dyDescent="0.2">
      <c r="A1" s="2" t="s">
        <v>374</v>
      </c>
      <c r="B1" s="251"/>
      <c r="C1" s="251"/>
      <c r="D1" s="251"/>
      <c r="E1" s="251"/>
      <c r="F1" s="251"/>
      <c r="G1" s="251"/>
      <c r="H1" s="251"/>
      <c r="I1" s="251"/>
      <c r="J1" s="251"/>
      <c r="K1" s="251"/>
      <c r="L1" s="251"/>
      <c r="M1" s="251"/>
      <c r="N1" s="251"/>
      <c r="O1" s="251"/>
    </row>
    <row r="2" spans="1:20" ht="12.75" customHeight="1" x14ac:dyDescent="0.25">
      <c r="A2" s="3"/>
      <c r="B2" s="3"/>
      <c r="C2" s="3"/>
      <c r="D2" s="3"/>
      <c r="E2" s="3"/>
      <c r="F2" s="3"/>
      <c r="G2" s="3"/>
      <c r="H2" s="3"/>
      <c r="I2" s="3"/>
      <c r="J2" s="3"/>
      <c r="K2" s="3"/>
      <c r="L2" s="3"/>
      <c r="M2" s="3"/>
      <c r="N2" s="4"/>
      <c r="O2" s="4"/>
    </row>
    <row r="3" spans="1:20" ht="12.75" customHeight="1" x14ac:dyDescent="0.25">
      <c r="A3" s="3"/>
      <c r="B3" s="7" t="s">
        <v>0</v>
      </c>
      <c r="C3" s="3"/>
      <c r="D3" s="3"/>
      <c r="E3" s="3"/>
      <c r="F3" s="3"/>
      <c r="G3" s="3"/>
      <c r="H3" s="3"/>
      <c r="I3" s="3"/>
      <c r="J3" s="3"/>
      <c r="K3" s="3"/>
      <c r="L3" s="3"/>
      <c r="M3" s="3"/>
      <c r="N3" s="4"/>
      <c r="O3" s="4"/>
    </row>
    <row r="4" spans="1:20" ht="12.75" customHeight="1" x14ac:dyDescent="0.2">
      <c r="B4" s="8">
        <v>41183</v>
      </c>
      <c r="C4" s="8">
        <v>41214</v>
      </c>
      <c r="D4" s="8">
        <v>41244</v>
      </c>
      <c r="E4" s="8">
        <v>41275</v>
      </c>
      <c r="F4" s="8">
        <v>41306</v>
      </c>
      <c r="G4" s="8">
        <v>41334</v>
      </c>
      <c r="H4" s="8">
        <v>41365</v>
      </c>
      <c r="I4" s="8">
        <v>41395</v>
      </c>
      <c r="J4" s="8">
        <v>41426</v>
      </c>
      <c r="K4" s="8">
        <v>41456</v>
      </c>
      <c r="L4" s="8">
        <v>41487</v>
      </c>
      <c r="M4" s="8">
        <v>41518</v>
      </c>
      <c r="N4" s="9" t="s">
        <v>3</v>
      </c>
      <c r="O4" s="10" t="s">
        <v>64</v>
      </c>
      <c r="P4" s="6" t="s">
        <v>135</v>
      </c>
    </row>
    <row r="5" spans="1:20" ht="12.75" customHeight="1" x14ac:dyDescent="0.2">
      <c r="A5" s="12"/>
      <c r="B5" s="13"/>
      <c r="C5" s="13"/>
      <c r="D5" s="14"/>
      <c r="E5" s="14"/>
      <c r="F5" s="15"/>
      <c r="G5" s="15"/>
      <c r="H5" s="15"/>
      <c r="I5" s="15"/>
      <c r="J5" s="16"/>
      <c r="K5" s="16"/>
      <c r="L5" s="16"/>
      <c r="M5" s="17"/>
      <c r="N5" s="11" t="s">
        <v>9</v>
      </c>
      <c r="O5" s="11" t="s">
        <v>61</v>
      </c>
      <c r="P5" s="19"/>
      <c r="Q5" s="19"/>
      <c r="R5" s="19"/>
      <c r="S5" s="19"/>
      <c r="T5" s="19"/>
    </row>
    <row r="6" spans="1:20" ht="12.75" customHeight="1" x14ac:dyDescent="0.2">
      <c r="A6" s="19"/>
      <c r="B6" s="20"/>
      <c r="C6" s="20"/>
      <c r="D6" s="21"/>
      <c r="E6" s="21"/>
      <c r="F6" s="22"/>
      <c r="G6" s="18"/>
      <c r="H6" s="18"/>
      <c r="I6" s="18"/>
      <c r="J6" s="18"/>
      <c r="K6" s="18"/>
      <c r="L6" s="18"/>
      <c r="M6" s="18"/>
      <c r="N6" s="23"/>
      <c r="O6" s="23"/>
    </row>
    <row r="7" spans="1:20" ht="12.75" customHeight="1" x14ac:dyDescent="0.2">
      <c r="A7" s="24"/>
      <c r="B7" s="24"/>
      <c r="C7" s="24"/>
      <c r="D7" s="24"/>
      <c r="E7" s="24"/>
      <c r="F7" s="24"/>
      <c r="G7" s="35" t="s">
        <v>13</v>
      </c>
      <c r="H7" s="24"/>
      <c r="I7" s="24"/>
      <c r="J7" s="24"/>
      <c r="K7" s="24"/>
      <c r="L7" s="24"/>
      <c r="M7" s="24"/>
      <c r="N7" s="24"/>
      <c r="O7" s="24"/>
    </row>
    <row r="8" spans="1:20" ht="12.75" customHeight="1" x14ac:dyDescent="0.2">
      <c r="A8" s="24"/>
      <c r="B8" s="24"/>
      <c r="C8" s="24"/>
      <c r="D8" s="24"/>
      <c r="E8" s="24"/>
      <c r="F8" s="24"/>
      <c r="G8" s="24"/>
      <c r="H8" s="24"/>
      <c r="I8" s="24"/>
      <c r="J8" s="24"/>
      <c r="K8" s="24"/>
      <c r="L8" s="24"/>
      <c r="M8" s="24"/>
      <c r="N8" s="24"/>
      <c r="O8" s="24"/>
    </row>
    <row r="9" spans="1:20" ht="12.75" customHeight="1" x14ac:dyDescent="0.2">
      <c r="A9" s="6" t="s">
        <v>15</v>
      </c>
      <c r="B9" s="26">
        <v>95</v>
      </c>
      <c r="C9" s="26">
        <v>4738</v>
      </c>
      <c r="D9" s="26">
        <v>418</v>
      </c>
      <c r="E9" s="26">
        <v>167</v>
      </c>
      <c r="F9" s="26">
        <v>209</v>
      </c>
      <c r="G9" s="26">
        <v>0</v>
      </c>
      <c r="H9" s="26">
        <v>0</v>
      </c>
      <c r="I9" s="26">
        <v>0</v>
      </c>
      <c r="J9" s="26">
        <v>0</v>
      </c>
      <c r="K9" s="26">
        <v>0</v>
      </c>
      <c r="L9" s="26">
        <v>0</v>
      </c>
      <c r="M9" s="26">
        <v>473</v>
      </c>
      <c r="N9" s="28">
        <f>SUM(B9:M9)</f>
        <v>6100</v>
      </c>
      <c r="O9" s="28">
        <v>46154</v>
      </c>
      <c r="P9" s="28">
        <f>O9-N9</f>
        <v>40054</v>
      </c>
      <c r="Q9" s="28"/>
      <c r="R9" s="28"/>
      <c r="S9" s="28"/>
      <c r="T9" s="26"/>
    </row>
    <row r="10" spans="1:20" ht="12.75" customHeight="1" x14ac:dyDescent="0.2">
      <c r="A10" s="6" t="s">
        <v>16</v>
      </c>
      <c r="B10" s="26">
        <v>2363</v>
      </c>
      <c r="C10" s="26">
        <v>27000</v>
      </c>
      <c r="D10" s="26">
        <v>0</v>
      </c>
      <c r="E10" s="26">
        <v>0</v>
      </c>
      <c r="F10" s="26">
        <v>0</v>
      </c>
      <c r="G10" s="26">
        <v>0</v>
      </c>
      <c r="H10" s="26">
        <v>0</v>
      </c>
      <c r="I10" s="26">
        <v>0</v>
      </c>
      <c r="J10" s="26">
        <v>0</v>
      </c>
      <c r="K10" s="26">
        <v>0</v>
      </c>
      <c r="L10" s="26">
        <v>0</v>
      </c>
      <c r="M10" s="26">
        <v>0</v>
      </c>
      <c r="N10" s="28">
        <f t="shared" ref="N10:N48" si="0">SUM(B10:M10)</f>
        <v>29363</v>
      </c>
      <c r="O10" s="28">
        <v>89087</v>
      </c>
      <c r="P10" s="28">
        <f t="shared" ref="P10:P48" si="1">O10-N10</f>
        <v>59724</v>
      </c>
      <c r="Q10" s="28"/>
      <c r="R10" s="28"/>
      <c r="S10" s="28"/>
      <c r="T10" s="26"/>
    </row>
    <row r="11" spans="1:20" ht="12.75" customHeight="1" x14ac:dyDescent="0.2">
      <c r="A11" s="6" t="s">
        <v>17</v>
      </c>
      <c r="B11" s="26">
        <v>0</v>
      </c>
      <c r="C11" s="26">
        <v>0</v>
      </c>
      <c r="D11" s="26">
        <v>0</v>
      </c>
      <c r="E11" s="26">
        <v>0</v>
      </c>
      <c r="F11" s="26">
        <v>0</v>
      </c>
      <c r="G11" s="26">
        <v>0</v>
      </c>
      <c r="H11" s="26">
        <v>0</v>
      </c>
      <c r="I11" s="26">
        <v>0</v>
      </c>
      <c r="J11" s="26">
        <v>0</v>
      </c>
      <c r="K11" s="26">
        <v>0</v>
      </c>
      <c r="L11" s="26">
        <v>0</v>
      </c>
      <c r="M11" s="26">
        <v>0</v>
      </c>
      <c r="N11" s="28">
        <f t="shared" si="0"/>
        <v>0</v>
      </c>
      <c r="O11" s="28">
        <v>7513</v>
      </c>
      <c r="P11" s="28">
        <f t="shared" si="1"/>
        <v>7513</v>
      </c>
      <c r="Q11" s="28"/>
      <c r="R11" s="28"/>
      <c r="S11" s="28"/>
      <c r="T11" s="26"/>
    </row>
    <row r="12" spans="1:20" x14ac:dyDescent="0.2">
      <c r="A12" s="6" t="s">
        <v>18</v>
      </c>
      <c r="B12" s="26">
        <v>0</v>
      </c>
      <c r="C12" s="26">
        <v>0</v>
      </c>
      <c r="D12" s="26">
        <v>0</v>
      </c>
      <c r="E12" s="26">
        <v>0</v>
      </c>
      <c r="F12" s="26">
        <v>0</v>
      </c>
      <c r="G12" s="26">
        <v>0</v>
      </c>
      <c r="H12" s="26">
        <v>0</v>
      </c>
      <c r="I12" s="26">
        <v>26</v>
      </c>
      <c r="J12" s="26">
        <v>0</v>
      </c>
      <c r="K12" s="26">
        <v>0</v>
      </c>
      <c r="L12" s="26">
        <v>0</v>
      </c>
      <c r="M12" s="26">
        <v>0</v>
      </c>
      <c r="N12" s="28">
        <f t="shared" si="0"/>
        <v>26</v>
      </c>
      <c r="O12" s="28">
        <v>11807</v>
      </c>
      <c r="P12" s="28">
        <f t="shared" si="1"/>
        <v>11781</v>
      </c>
      <c r="Q12" s="28"/>
      <c r="R12" s="28"/>
      <c r="S12" s="28"/>
      <c r="T12" s="26"/>
    </row>
    <row r="13" spans="1:20" x14ac:dyDescent="0.2">
      <c r="A13" s="6" t="s">
        <v>19</v>
      </c>
      <c r="B13" s="26">
        <v>0</v>
      </c>
      <c r="C13" s="26">
        <v>0</v>
      </c>
      <c r="D13" s="26">
        <v>0</v>
      </c>
      <c r="E13" s="26">
        <v>0</v>
      </c>
      <c r="F13" s="26">
        <v>8519</v>
      </c>
      <c r="G13" s="26">
        <v>0</v>
      </c>
      <c r="H13" s="26">
        <v>0</v>
      </c>
      <c r="I13" s="26">
        <v>0</v>
      </c>
      <c r="J13" s="26">
        <v>0</v>
      </c>
      <c r="K13" s="26">
        <v>0</v>
      </c>
      <c r="L13" s="26">
        <v>0</v>
      </c>
      <c r="M13" s="26">
        <v>0</v>
      </c>
      <c r="N13" s="28">
        <f t="shared" si="0"/>
        <v>8519</v>
      </c>
      <c r="O13" s="28">
        <v>8587</v>
      </c>
      <c r="P13" s="28">
        <f t="shared" si="1"/>
        <v>68</v>
      </c>
      <c r="Q13" s="28"/>
      <c r="R13" s="28"/>
      <c r="S13" s="28"/>
      <c r="T13" s="26"/>
    </row>
    <row r="14" spans="1:20" x14ac:dyDescent="0.2">
      <c r="A14" s="6" t="s">
        <v>20</v>
      </c>
      <c r="B14" s="26">
        <v>27659</v>
      </c>
      <c r="C14" s="26">
        <v>77540</v>
      </c>
      <c r="D14" s="26">
        <v>39820</v>
      </c>
      <c r="E14" s="26">
        <v>1745</v>
      </c>
      <c r="F14" s="26">
        <v>0</v>
      </c>
      <c r="G14" s="26">
        <v>0</v>
      </c>
      <c r="H14" s="26">
        <v>0</v>
      </c>
      <c r="I14" s="26">
        <v>0</v>
      </c>
      <c r="J14" s="26">
        <v>108</v>
      </c>
      <c r="K14" s="26">
        <v>0</v>
      </c>
      <c r="L14" s="26">
        <v>0</v>
      </c>
      <c r="M14" s="26">
        <v>0</v>
      </c>
      <c r="N14" s="28">
        <f t="shared" si="0"/>
        <v>146872</v>
      </c>
      <c r="O14" s="28">
        <v>155634</v>
      </c>
      <c r="P14" s="28">
        <f t="shared" si="1"/>
        <v>8762</v>
      </c>
      <c r="Q14" s="28"/>
      <c r="R14" s="28"/>
      <c r="S14" s="28"/>
      <c r="T14" s="26"/>
    </row>
    <row r="15" spans="1:20" x14ac:dyDescent="0.2">
      <c r="A15" s="6" t="s">
        <v>21</v>
      </c>
      <c r="B15" s="26">
        <v>95</v>
      </c>
      <c r="C15" s="26">
        <v>522</v>
      </c>
      <c r="D15" s="26">
        <v>745</v>
      </c>
      <c r="E15" s="26">
        <v>1014</v>
      </c>
      <c r="F15" s="26">
        <v>172</v>
      </c>
      <c r="G15" s="26">
        <v>444</v>
      </c>
      <c r="H15" s="26">
        <v>948</v>
      </c>
      <c r="I15" s="26">
        <v>1458</v>
      </c>
      <c r="J15" s="26">
        <v>664</v>
      </c>
      <c r="K15" s="26">
        <v>547</v>
      </c>
      <c r="L15" s="26">
        <v>871</v>
      </c>
      <c r="M15" s="26">
        <v>15204</v>
      </c>
      <c r="N15" s="28">
        <f t="shared" si="0"/>
        <v>22684</v>
      </c>
      <c r="O15" s="28">
        <v>25760</v>
      </c>
      <c r="P15" s="28">
        <f t="shared" si="1"/>
        <v>3076</v>
      </c>
      <c r="Q15" s="28"/>
      <c r="R15" s="28"/>
      <c r="S15" s="28"/>
      <c r="T15" s="26"/>
    </row>
    <row r="16" spans="1:20" x14ac:dyDescent="0.2">
      <c r="A16" s="6" t="s">
        <v>22</v>
      </c>
      <c r="B16" s="26">
        <v>0</v>
      </c>
      <c r="C16" s="26">
        <v>0</v>
      </c>
      <c r="D16" s="26">
        <v>0</v>
      </c>
      <c r="E16" s="26">
        <v>0</v>
      </c>
      <c r="F16" s="26">
        <v>0</v>
      </c>
      <c r="G16" s="26">
        <v>0</v>
      </c>
      <c r="H16" s="26">
        <v>0</v>
      </c>
      <c r="I16" s="26">
        <v>0</v>
      </c>
      <c r="J16" s="26">
        <v>0</v>
      </c>
      <c r="K16" s="26">
        <v>0</v>
      </c>
      <c r="L16" s="26">
        <v>0</v>
      </c>
      <c r="M16" s="26">
        <v>0</v>
      </c>
      <c r="N16" s="28">
        <f t="shared" si="0"/>
        <v>0</v>
      </c>
      <c r="O16" s="28">
        <v>7258</v>
      </c>
      <c r="P16" s="28">
        <f t="shared" si="1"/>
        <v>7258</v>
      </c>
      <c r="Q16" s="28"/>
      <c r="R16" s="28"/>
      <c r="S16" s="28"/>
      <c r="T16" s="26"/>
    </row>
    <row r="17" spans="1:20" x14ac:dyDescent="0.2">
      <c r="A17" s="6" t="s">
        <v>23</v>
      </c>
      <c r="B17" s="26">
        <v>21</v>
      </c>
      <c r="C17" s="26">
        <v>0</v>
      </c>
      <c r="D17" s="26">
        <v>42</v>
      </c>
      <c r="E17" s="26">
        <v>20</v>
      </c>
      <c r="F17" s="26">
        <v>0</v>
      </c>
      <c r="G17" s="26">
        <v>16014</v>
      </c>
      <c r="H17" s="26">
        <v>0</v>
      </c>
      <c r="I17" s="26">
        <v>0</v>
      </c>
      <c r="J17" s="26">
        <v>0</v>
      </c>
      <c r="K17" s="26">
        <v>0</v>
      </c>
      <c r="L17" s="26">
        <v>0</v>
      </c>
      <c r="M17" s="26">
        <v>0</v>
      </c>
      <c r="N17" s="28">
        <f t="shared" si="0"/>
        <v>16097</v>
      </c>
      <c r="O17" s="28">
        <v>16100</v>
      </c>
      <c r="P17" s="28">
        <f t="shared" si="1"/>
        <v>3</v>
      </c>
      <c r="Q17" s="28"/>
      <c r="R17" s="28"/>
      <c r="S17" s="28"/>
      <c r="T17" s="26"/>
    </row>
    <row r="18" spans="1:20" x14ac:dyDescent="0.2">
      <c r="A18" s="6" t="s">
        <v>24</v>
      </c>
      <c r="B18" s="26">
        <v>0</v>
      </c>
      <c r="C18" s="26">
        <v>0</v>
      </c>
      <c r="D18" s="26">
        <v>0</v>
      </c>
      <c r="E18" s="26">
        <v>0</v>
      </c>
      <c r="F18" s="26">
        <v>0</v>
      </c>
      <c r="G18" s="26">
        <v>0</v>
      </c>
      <c r="H18" s="26">
        <v>0</v>
      </c>
      <c r="I18" s="26">
        <v>0</v>
      </c>
      <c r="J18" s="26">
        <v>0</v>
      </c>
      <c r="K18" s="26">
        <v>0</v>
      </c>
      <c r="L18" s="26">
        <v>0</v>
      </c>
      <c r="M18" s="26">
        <v>0</v>
      </c>
      <c r="N18" s="28">
        <f t="shared" si="0"/>
        <v>0</v>
      </c>
      <c r="O18" s="28">
        <v>7258</v>
      </c>
      <c r="P18" s="28">
        <f t="shared" si="1"/>
        <v>7258</v>
      </c>
      <c r="Q18" s="28"/>
      <c r="R18" s="28"/>
      <c r="S18" s="28"/>
      <c r="T18" s="26"/>
    </row>
    <row r="19" spans="1:20" x14ac:dyDescent="0.2">
      <c r="A19" s="6" t="s">
        <v>25</v>
      </c>
      <c r="B19" s="26">
        <v>0</v>
      </c>
      <c r="C19" s="26">
        <v>0</v>
      </c>
      <c r="D19" s="26">
        <v>0</v>
      </c>
      <c r="E19" s="26">
        <v>6263</v>
      </c>
      <c r="F19" s="26">
        <v>28285</v>
      </c>
      <c r="G19" s="26">
        <v>7453</v>
      </c>
      <c r="H19" s="26">
        <v>7453</v>
      </c>
      <c r="I19" s="26">
        <v>36302</v>
      </c>
      <c r="J19" s="26">
        <v>8045</v>
      </c>
      <c r="K19" s="26">
        <v>237</v>
      </c>
      <c r="L19" s="26">
        <v>971</v>
      </c>
      <c r="M19" s="26">
        <v>426</v>
      </c>
      <c r="N19" s="28">
        <f t="shared" si="0"/>
        <v>95435</v>
      </c>
      <c r="O19" s="28">
        <v>188908</v>
      </c>
      <c r="P19" s="28">
        <f t="shared" si="1"/>
        <v>93473</v>
      </c>
      <c r="Q19" s="28"/>
      <c r="R19" s="28"/>
      <c r="S19" s="28"/>
      <c r="T19" s="26"/>
    </row>
    <row r="20" spans="1:20" x14ac:dyDescent="0.2">
      <c r="A20" s="6" t="s">
        <v>26</v>
      </c>
      <c r="B20" s="26">
        <v>0</v>
      </c>
      <c r="C20" s="26">
        <v>0</v>
      </c>
      <c r="D20" s="26">
        <v>0</v>
      </c>
      <c r="E20" s="26">
        <v>0</v>
      </c>
      <c r="F20" s="26">
        <v>0</v>
      </c>
      <c r="G20" s="26">
        <v>0</v>
      </c>
      <c r="H20" s="26">
        <v>0</v>
      </c>
      <c r="I20" s="26">
        <v>0</v>
      </c>
      <c r="J20" s="26">
        <v>0</v>
      </c>
      <c r="K20" s="26">
        <v>0</v>
      </c>
      <c r="L20" s="26">
        <v>0</v>
      </c>
      <c r="M20" s="26">
        <v>11807</v>
      </c>
      <c r="N20" s="28">
        <f t="shared" si="0"/>
        <v>11807</v>
      </c>
      <c r="O20" s="28">
        <v>11807</v>
      </c>
      <c r="P20" s="28">
        <f t="shared" si="1"/>
        <v>0</v>
      </c>
      <c r="Q20" s="28"/>
      <c r="R20" s="28"/>
      <c r="S20" s="28"/>
      <c r="T20" s="26"/>
    </row>
    <row r="21" spans="1:20" x14ac:dyDescent="0.2">
      <c r="A21" s="6" t="s">
        <v>27</v>
      </c>
      <c r="B21" s="26">
        <v>0</v>
      </c>
      <c r="C21" s="26">
        <v>0</v>
      </c>
      <c r="D21" s="26">
        <v>7189</v>
      </c>
      <c r="E21" s="26">
        <v>20681</v>
      </c>
      <c r="F21" s="26">
        <v>0</v>
      </c>
      <c r="G21" s="26">
        <v>0</v>
      </c>
      <c r="H21" s="26">
        <v>0</v>
      </c>
      <c r="I21" s="26">
        <v>0</v>
      </c>
      <c r="J21" s="26">
        <v>0</v>
      </c>
      <c r="K21" s="26">
        <v>0</v>
      </c>
      <c r="L21" s="26">
        <v>0</v>
      </c>
      <c r="M21" s="26">
        <v>0</v>
      </c>
      <c r="N21" s="28">
        <f t="shared" si="0"/>
        <v>27870</v>
      </c>
      <c r="O21" s="28">
        <v>27907</v>
      </c>
      <c r="P21" s="28">
        <f t="shared" si="1"/>
        <v>37</v>
      </c>
      <c r="Q21" s="28"/>
      <c r="R21" s="28"/>
      <c r="S21" s="28"/>
      <c r="T21" s="26"/>
    </row>
    <row r="22" spans="1:20" x14ac:dyDescent="0.2">
      <c r="A22" s="6" t="s">
        <v>28</v>
      </c>
      <c r="B22" s="26">
        <v>0</v>
      </c>
      <c r="C22" s="26">
        <v>0</v>
      </c>
      <c r="D22" s="26">
        <v>0</v>
      </c>
      <c r="E22" s="26">
        <v>0</v>
      </c>
      <c r="F22" s="26">
        <v>0</v>
      </c>
      <c r="G22" s="26">
        <v>0</v>
      </c>
      <c r="H22" s="26">
        <v>0</v>
      </c>
      <c r="I22" s="26">
        <v>0</v>
      </c>
      <c r="J22" s="26">
        <v>0</v>
      </c>
      <c r="K22" s="26">
        <v>0</v>
      </c>
      <c r="L22" s="26">
        <v>0</v>
      </c>
      <c r="M22" s="26">
        <v>0</v>
      </c>
      <c r="N22" s="28">
        <f t="shared" si="0"/>
        <v>0</v>
      </c>
      <c r="O22" s="28">
        <v>9660</v>
      </c>
      <c r="P22" s="28">
        <f t="shared" si="1"/>
        <v>9660</v>
      </c>
      <c r="Q22" s="28"/>
      <c r="R22" s="28"/>
      <c r="S22" s="28"/>
      <c r="T22" s="26"/>
    </row>
    <row r="23" spans="1:20" x14ac:dyDescent="0.2">
      <c r="A23" s="6" t="s">
        <v>29</v>
      </c>
      <c r="B23" s="26">
        <v>0</v>
      </c>
      <c r="C23" s="26">
        <v>0</v>
      </c>
      <c r="D23" s="26">
        <v>0</v>
      </c>
      <c r="E23" s="26">
        <v>0</v>
      </c>
      <c r="F23" s="26">
        <v>0</v>
      </c>
      <c r="G23" s="26">
        <v>0</v>
      </c>
      <c r="H23" s="26">
        <v>0</v>
      </c>
      <c r="I23" s="26">
        <v>0</v>
      </c>
      <c r="J23" s="26">
        <v>0</v>
      </c>
      <c r="K23" s="26">
        <v>0</v>
      </c>
      <c r="L23" s="26">
        <v>0</v>
      </c>
      <c r="M23" s="26">
        <v>0</v>
      </c>
      <c r="N23" s="28">
        <f t="shared" si="0"/>
        <v>0</v>
      </c>
      <c r="O23" s="28">
        <v>7258</v>
      </c>
      <c r="P23" s="28">
        <f t="shared" si="1"/>
        <v>7258</v>
      </c>
      <c r="Q23" s="28"/>
      <c r="R23" s="28"/>
      <c r="S23" s="28"/>
      <c r="T23" s="26"/>
    </row>
    <row r="24" spans="1:20" x14ac:dyDescent="0.2">
      <c r="A24" s="6" t="s">
        <v>30</v>
      </c>
      <c r="B24" s="26">
        <v>0</v>
      </c>
      <c r="C24" s="26">
        <v>0</v>
      </c>
      <c r="D24" s="26">
        <v>28541</v>
      </c>
      <c r="E24" s="26">
        <v>0</v>
      </c>
      <c r="F24" s="26">
        <v>0</v>
      </c>
      <c r="G24" s="26">
        <v>0</v>
      </c>
      <c r="H24" s="26">
        <v>1490</v>
      </c>
      <c r="I24" s="26">
        <v>0</v>
      </c>
      <c r="J24" s="26">
        <v>6966</v>
      </c>
      <c r="K24" s="26">
        <v>0</v>
      </c>
      <c r="L24" s="26">
        <v>368</v>
      </c>
      <c r="M24" s="26">
        <v>0</v>
      </c>
      <c r="N24" s="28">
        <f t="shared" si="0"/>
        <v>37365</v>
      </c>
      <c r="O24" s="28">
        <v>51520</v>
      </c>
      <c r="P24" s="28">
        <f t="shared" si="1"/>
        <v>14155</v>
      </c>
      <c r="Q24" s="28"/>
      <c r="R24" s="28"/>
      <c r="S24" s="28"/>
      <c r="T24" s="26"/>
    </row>
    <row r="25" spans="1:20" x14ac:dyDescent="0.2">
      <c r="A25" s="6" t="s">
        <v>31</v>
      </c>
      <c r="B25" s="26">
        <v>0</v>
      </c>
      <c r="C25" s="26">
        <v>0</v>
      </c>
      <c r="D25" s="26">
        <v>0</v>
      </c>
      <c r="E25" s="26">
        <v>0</v>
      </c>
      <c r="F25" s="26">
        <v>0</v>
      </c>
      <c r="G25" s="26">
        <v>0</v>
      </c>
      <c r="H25" s="26">
        <v>0</v>
      </c>
      <c r="I25" s="26">
        <v>0</v>
      </c>
      <c r="J25" s="26">
        <v>0</v>
      </c>
      <c r="K25" s="26">
        <v>0</v>
      </c>
      <c r="L25" s="26">
        <v>0</v>
      </c>
      <c r="M25" s="26">
        <v>0</v>
      </c>
      <c r="N25" s="28">
        <f t="shared" si="0"/>
        <v>0</v>
      </c>
      <c r="O25" s="28">
        <v>12880</v>
      </c>
      <c r="P25" s="28">
        <f t="shared" si="1"/>
        <v>12880</v>
      </c>
      <c r="Q25" s="28"/>
      <c r="R25" s="28"/>
      <c r="S25" s="28"/>
      <c r="T25" s="26"/>
    </row>
    <row r="26" spans="1:20" x14ac:dyDescent="0.2">
      <c r="A26" s="6" t="s">
        <v>32</v>
      </c>
      <c r="B26" s="26">
        <v>0</v>
      </c>
      <c r="C26" s="26">
        <v>0</v>
      </c>
      <c r="D26" s="26">
        <v>0</v>
      </c>
      <c r="E26" s="26">
        <v>0</v>
      </c>
      <c r="F26" s="26">
        <v>0</v>
      </c>
      <c r="G26" s="26">
        <v>0</v>
      </c>
      <c r="H26" s="26">
        <v>0</v>
      </c>
      <c r="I26" s="26">
        <v>0</v>
      </c>
      <c r="J26" s="26">
        <v>0</v>
      </c>
      <c r="K26" s="26">
        <v>0</v>
      </c>
      <c r="L26" s="26">
        <v>0</v>
      </c>
      <c r="M26" s="26">
        <v>0</v>
      </c>
      <c r="N26" s="28">
        <f t="shared" si="0"/>
        <v>0</v>
      </c>
      <c r="O26" s="28">
        <v>7258</v>
      </c>
      <c r="P26" s="28">
        <f t="shared" si="1"/>
        <v>7258</v>
      </c>
      <c r="Q26" s="28"/>
      <c r="R26" s="28"/>
      <c r="S26" s="28"/>
      <c r="T26" s="26"/>
    </row>
    <row r="27" spans="1:20" x14ac:dyDescent="0.2">
      <c r="A27" s="6" t="s">
        <v>33</v>
      </c>
      <c r="B27" s="26">
        <v>0</v>
      </c>
      <c r="C27" s="26">
        <v>0</v>
      </c>
      <c r="D27" s="26">
        <v>0</v>
      </c>
      <c r="E27" s="26">
        <v>0</v>
      </c>
      <c r="F27" s="26">
        <v>0</v>
      </c>
      <c r="G27" s="26">
        <v>0</v>
      </c>
      <c r="H27" s="26">
        <v>0</v>
      </c>
      <c r="I27" s="26">
        <v>0</v>
      </c>
      <c r="J27" s="26">
        <v>0</v>
      </c>
      <c r="K27" s="26">
        <v>10733</v>
      </c>
      <c r="L27" s="26">
        <v>0</v>
      </c>
      <c r="M27" s="26">
        <v>0</v>
      </c>
      <c r="N27" s="28">
        <f t="shared" si="0"/>
        <v>10733</v>
      </c>
      <c r="O27" s="28">
        <v>10733</v>
      </c>
      <c r="P27" s="28">
        <f t="shared" si="1"/>
        <v>0</v>
      </c>
      <c r="Q27" s="28"/>
      <c r="R27" s="28"/>
      <c r="S27" s="28"/>
      <c r="T27" s="26"/>
    </row>
    <row r="28" spans="1:20" x14ac:dyDescent="0.2">
      <c r="A28" s="6" t="s">
        <v>34</v>
      </c>
      <c r="B28" s="26">
        <v>0</v>
      </c>
      <c r="C28" s="26">
        <v>0</v>
      </c>
      <c r="D28" s="26">
        <v>0</v>
      </c>
      <c r="E28" s="26">
        <v>0</v>
      </c>
      <c r="F28" s="26">
        <v>0</v>
      </c>
      <c r="G28" s="26">
        <v>0</v>
      </c>
      <c r="H28" s="26">
        <v>0</v>
      </c>
      <c r="I28" s="26">
        <v>0</v>
      </c>
      <c r="J28" s="26">
        <v>0</v>
      </c>
      <c r="K28" s="26">
        <v>0</v>
      </c>
      <c r="L28" s="26">
        <v>0</v>
      </c>
      <c r="M28" s="26">
        <v>0</v>
      </c>
      <c r="N28" s="28">
        <f t="shared" si="0"/>
        <v>0</v>
      </c>
      <c r="O28" s="28">
        <v>8587</v>
      </c>
      <c r="P28" s="28">
        <f t="shared" si="1"/>
        <v>8587</v>
      </c>
      <c r="Q28" s="28"/>
      <c r="R28" s="28"/>
      <c r="S28" s="28"/>
      <c r="T28" s="26"/>
    </row>
    <row r="29" spans="1:20" x14ac:dyDescent="0.2">
      <c r="A29" s="6" t="s">
        <v>35</v>
      </c>
      <c r="B29" s="26">
        <v>0</v>
      </c>
      <c r="C29" s="26">
        <v>0</v>
      </c>
      <c r="D29" s="26">
        <v>0</v>
      </c>
      <c r="E29" s="26">
        <v>0</v>
      </c>
      <c r="F29" s="26">
        <v>0</v>
      </c>
      <c r="G29" s="26">
        <v>0</v>
      </c>
      <c r="H29" s="26">
        <v>0</v>
      </c>
      <c r="I29" s="26">
        <v>0</v>
      </c>
      <c r="J29" s="26">
        <v>0</v>
      </c>
      <c r="K29" s="26">
        <v>0</v>
      </c>
      <c r="L29" s="26">
        <v>0</v>
      </c>
      <c r="M29" s="26">
        <v>0</v>
      </c>
      <c r="N29" s="28">
        <f t="shared" si="0"/>
        <v>0</v>
      </c>
      <c r="O29" s="28">
        <v>11807</v>
      </c>
      <c r="P29" s="28">
        <f t="shared" si="1"/>
        <v>11807</v>
      </c>
      <c r="Q29" s="28"/>
      <c r="R29" s="28"/>
      <c r="S29" s="28"/>
      <c r="T29" s="26"/>
    </row>
    <row r="30" spans="1:20" x14ac:dyDescent="0.2">
      <c r="A30" s="6" t="s">
        <v>36</v>
      </c>
      <c r="B30" s="26">
        <v>0</v>
      </c>
      <c r="C30" s="26">
        <v>0</v>
      </c>
      <c r="D30" s="26">
        <v>0</v>
      </c>
      <c r="E30" s="26">
        <v>0</v>
      </c>
      <c r="F30" s="26">
        <v>0</v>
      </c>
      <c r="G30" s="26">
        <v>0</v>
      </c>
      <c r="H30" s="26">
        <v>0</v>
      </c>
      <c r="I30" s="26">
        <v>0</v>
      </c>
      <c r="J30" s="26">
        <v>0</v>
      </c>
      <c r="K30" s="26">
        <v>0</v>
      </c>
      <c r="L30" s="26">
        <v>0</v>
      </c>
      <c r="M30" s="26">
        <v>0</v>
      </c>
      <c r="N30" s="28">
        <f t="shared" si="0"/>
        <v>0</v>
      </c>
      <c r="O30" s="28">
        <v>7258</v>
      </c>
      <c r="P30" s="28">
        <f t="shared" si="1"/>
        <v>7258</v>
      </c>
      <c r="Q30" s="28"/>
      <c r="R30" s="28"/>
      <c r="S30" s="28"/>
      <c r="T30" s="26"/>
    </row>
    <row r="31" spans="1:20" x14ac:dyDescent="0.2">
      <c r="A31" s="6" t="s">
        <v>37</v>
      </c>
      <c r="B31" s="26">
        <v>71</v>
      </c>
      <c r="C31" s="26">
        <v>1287</v>
      </c>
      <c r="D31" s="26">
        <v>596</v>
      </c>
      <c r="E31" s="26">
        <v>510</v>
      </c>
      <c r="F31" s="26">
        <v>500</v>
      </c>
      <c r="G31" s="26">
        <v>261</v>
      </c>
      <c r="H31" s="26">
        <v>735</v>
      </c>
      <c r="I31" s="26">
        <v>588</v>
      </c>
      <c r="J31" s="26">
        <v>115</v>
      </c>
      <c r="K31" s="26">
        <v>24</v>
      </c>
      <c r="L31" s="26">
        <v>21</v>
      </c>
      <c r="M31" s="26">
        <v>0</v>
      </c>
      <c r="N31" s="28">
        <f t="shared" si="0"/>
        <v>4708</v>
      </c>
      <c r="O31" s="28">
        <v>10733</v>
      </c>
      <c r="P31" s="28">
        <f t="shared" si="1"/>
        <v>6025</v>
      </c>
      <c r="Q31" s="28"/>
      <c r="R31" s="28"/>
      <c r="S31" s="28"/>
      <c r="T31" s="26"/>
    </row>
    <row r="32" spans="1:20" x14ac:dyDescent="0.2">
      <c r="A32" s="6" t="s">
        <v>38</v>
      </c>
      <c r="B32" s="26">
        <v>1170</v>
      </c>
      <c r="C32" s="26">
        <v>978</v>
      </c>
      <c r="D32" s="26">
        <v>859</v>
      </c>
      <c r="E32" s="26">
        <v>1712</v>
      </c>
      <c r="F32" s="26">
        <v>274</v>
      </c>
      <c r="G32" s="26">
        <v>1115</v>
      </c>
      <c r="H32" s="26">
        <v>481</v>
      </c>
      <c r="I32" s="26">
        <v>445</v>
      </c>
      <c r="J32" s="26">
        <v>448</v>
      </c>
      <c r="K32" s="26">
        <v>754</v>
      </c>
      <c r="L32" s="26">
        <v>233</v>
      </c>
      <c r="M32" s="26">
        <v>499</v>
      </c>
      <c r="N32" s="28">
        <f t="shared" si="0"/>
        <v>8968</v>
      </c>
      <c r="O32" s="28">
        <v>12880</v>
      </c>
      <c r="P32" s="28">
        <f t="shared" si="1"/>
        <v>3912</v>
      </c>
      <c r="Q32" s="28"/>
      <c r="R32" s="28"/>
      <c r="S32" s="28"/>
      <c r="T32" s="26"/>
    </row>
    <row r="33" spans="1:20" x14ac:dyDescent="0.2">
      <c r="A33" s="6" t="s">
        <v>81</v>
      </c>
      <c r="B33" s="26">
        <v>0</v>
      </c>
      <c r="C33" s="26">
        <v>0</v>
      </c>
      <c r="D33" s="26">
        <v>0</v>
      </c>
      <c r="E33" s="26">
        <v>0</v>
      </c>
      <c r="F33" s="26">
        <v>0</v>
      </c>
      <c r="G33" s="26">
        <v>0</v>
      </c>
      <c r="H33" s="26">
        <v>0</v>
      </c>
      <c r="I33" s="26">
        <v>0</v>
      </c>
      <c r="J33" s="26">
        <v>0</v>
      </c>
      <c r="K33" s="26">
        <v>0</v>
      </c>
      <c r="L33" s="26">
        <v>0</v>
      </c>
      <c r="M33" s="26">
        <v>0</v>
      </c>
      <c r="N33" s="28">
        <f t="shared" si="0"/>
        <v>0</v>
      </c>
      <c r="O33" s="28">
        <v>0</v>
      </c>
      <c r="P33" s="28">
        <f t="shared" si="1"/>
        <v>0</v>
      </c>
      <c r="Q33" s="28"/>
      <c r="R33" s="28"/>
      <c r="S33" s="28"/>
      <c r="T33" s="26"/>
    </row>
    <row r="34" spans="1:20" x14ac:dyDescent="0.2">
      <c r="A34" s="6" t="s">
        <v>39</v>
      </c>
      <c r="B34" s="26">
        <v>0</v>
      </c>
      <c r="C34" s="26">
        <v>0</v>
      </c>
      <c r="D34" s="26">
        <v>0</v>
      </c>
      <c r="E34" s="26">
        <v>0</v>
      </c>
      <c r="F34" s="26">
        <v>0</v>
      </c>
      <c r="G34" s="26">
        <v>0</v>
      </c>
      <c r="H34" s="26">
        <v>0</v>
      </c>
      <c r="I34" s="26">
        <v>0</v>
      </c>
      <c r="J34" s="26">
        <v>0</v>
      </c>
      <c r="K34" s="26">
        <v>0</v>
      </c>
      <c r="L34" s="26">
        <v>0</v>
      </c>
      <c r="M34" s="26">
        <v>0</v>
      </c>
      <c r="N34" s="28">
        <f t="shared" si="0"/>
        <v>0</v>
      </c>
      <c r="O34" s="28">
        <v>13953</v>
      </c>
      <c r="P34" s="28">
        <f t="shared" si="1"/>
        <v>13953</v>
      </c>
      <c r="Q34" s="28"/>
      <c r="R34" s="28"/>
      <c r="S34" s="28"/>
      <c r="T34" s="26"/>
    </row>
    <row r="35" spans="1:20" x14ac:dyDescent="0.2">
      <c r="A35" s="6" t="s">
        <v>40</v>
      </c>
      <c r="B35" s="26">
        <v>0</v>
      </c>
      <c r="C35" s="26">
        <v>0</v>
      </c>
      <c r="D35" s="26">
        <v>0</v>
      </c>
      <c r="E35" s="26">
        <v>0</v>
      </c>
      <c r="F35" s="26">
        <v>18122</v>
      </c>
      <c r="G35" s="26">
        <v>0</v>
      </c>
      <c r="H35" s="26">
        <v>0</v>
      </c>
      <c r="I35" s="26">
        <v>0</v>
      </c>
      <c r="J35" s="26">
        <v>0</v>
      </c>
      <c r="K35" s="26">
        <v>0</v>
      </c>
      <c r="L35" s="26">
        <v>4418</v>
      </c>
      <c r="M35" s="26">
        <v>0</v>
      </c>
      <c r="N35" s="28">
        <f t="shared" si="0"/>
        <v>22540</v>
      </c>
      <c r="O35" s="28">
        <v>22540</v>
      </c>
      <c r="P35" s="28">
        <f t="shared" si="1"/>
        <v>0</v>
      </c>
      <c r="Q35" s="28"/>
      <c r="R35" s="28"/>
      <c r="S35" s="28"/>
      <c r="T35" s="26"/>
    </row>
    <row r="36" spans="1:20" x14ac:dyDescent="0.2">
      <c r="A36" s="6" t="s">
        <v>41</v>
      </c>
      <c r="B36" s="26">
        <v>0</v>
      </c>
      <c r="C36" s="26">
        <v>0</v>
      </c>
      <c r="D36" s="26">
        <v>0</v>
      </c>
      <c r="E36" s="26">
        <v>0</v>
      </c>
      <c r="F36" s="26">
        <v>0</v>
      </c>
      <c r="G36" s="26">
        <v>108</v>
      </c>
      <c r="H36" s="26">
        <v>108</v>
      </c>
      <c r="I36" s="26">
        <v>7800</v>
      </c>
      <c r="J36" s="26">
        <v>7828</v>
      </c>
      <c r="K36" s="26">
        <v>0</v>
      </c>
      <c r="L36" s="26">
        <v>12316</v>
      </c>
      <c r="M36" s="26">
        <v>2967</v>
      </c>
      <c r="N36" s="28">
        <f t="shared" si="0"/>
        <v>31127</v>
      </c>
      <c r="O36" s="28">
        <v>31127</v>
      </c>
      <c r="P36" s="28">
        <f t="shared" si="1"/>
        <v>0</v>
      </c>
      <c r="Q36" s="28"/>
      <c r="R36" s="28"/>
      <c r="S36" s="28"/>
      <c r="T36" s="26"/>
    </row>
    <row r="37" spans="1:20" x14ac:dyDescent="0.2">
      <c r="A37" s="6" t="s">
        <v>42</v>
      </c>
      <c r="B37" s="26">
        <v>0</v>
      </c>
      <c r="C37" s="26">
        <v>0</v>
      </c>
      <c r="D37" s="26">
        <v>0</v>
      </c>
      <c r="E37" s="26">
        <v>0</v>
      </c>
      <c r="F37" s="26">
        <v>0</v>
      </c>
      <c r="G37" s="26">
        <v>0</v>
      </c>
      <c r="H37" s="26">
        <v>0</v>
      </c>
      <c r="I37" s="26">
        <v>0</v>
      </c>
      <c r="J37" s="26">
        <v>0</v>
      </c>
      <c r="K37" s="26">
        <v>0</v>
      </c>
      <c r="L37" s="26">
        <v>0</v>
      </c>
      <c r="M37" s="26">
        <v>0</v>
      </c>
      <c r="N37" s="28">
        <f t="shared" si="0"/>
        <v>0</v>
      </c>
      <c r="O37" s="28">
        <v>7258</v>
      </c>
      <c r="P37" s="28">
        <f t="shared" si="1"/>
        <v>7258</v>
      </c>
      <c r="Q37" s="28"/>
      <c r="R37" s="28"/>
      <c r="S37" s="28"/>
      <c r="T37" s="26"/>
    </row>
    <row r="38" spans="1:20" x14ac:dyDescent="0.2">
      <c r="A38" s="6" t="s">
        <v>43</v>
      </c>
      <c r="B38" s="26">
        <v>0</v>
      </c>
      <c r="C38" s="26">
        <v>418</v>
      </c>
      <c r="D38" s="26">
        <v>0</v>
      </c>
      <c r="E38" s="26">
        <v>0</v>
      </c>
      <c r="F38" s="26">
        <v>0</v>
      </c>
      <c r="G38" s="26">
        <v>0</v>
      </c>
      <c r="H38" s="26">
        <v>0</v>
      </c>
      <c r="I38" s="26">
        <v>0</v>
      </c>
      <c r="J38" s="26">
        <v>0</v>
      </c>
      <c r="K38" s="26">
        <v>0</v>
      </c>
      <c r="L38" s="26">
        <v>0</v>
      </c>
      <c r="M38" s="26">
        <v>0</v>
      </c>
      <c r="N38" s="28">
        <f t="shared" si="0"/>
        <v>418</v>
      </c>
      <c r="O38" s="28">
        <v>7258</v>
      </c>
      <c r="P38" s="28">
        <f t="shared" si="1"/>
        <v>6840</v>
      </c>
      <c r="Q38" s="28"/>
      <c r="R38" s="28"/>
      <c r="S38" s="28"/>
      <c r="T38" s="26"/>
    </row>
    <row r="39" spans="1:20" x14ac:dyDescent="0.2">
      <c r="A39" s="6" t="s">
        <v>44</v>
      </c>
      <c r="B39" s="26">
        <v>0</v>
      </c>
      <c r="C39" s="26">
        <v>0</v>
      </c>
      <c r="D39" s="26">
        <v>11400</v>
      </c>
      <c r="E39" s="26">
        <v>0</v>
      </c>
      <c r="F39" s="26">
        <v>15238</v>
      </c>
      <c r="G39" s="26">
        <v>0</v>
      </c>
      <c r="H39" s="26">
        <v>0</v>
      </c>
      <c r="I39" s="26">
        <v>0</v>
      </c>
      <c r="J39" s="26">
        <v>0</v>
      </c>
      <c r="K39" s="26">
        <v>0</v>
      </c>
      <c r="L39" s="26">
        <v>0</v>
      </c>
      <c r="M39" s="26">
        <v>13879</v>
      </c>
      <c r="N39" s="28">
        <f t="shared" si="0"/>
        <v>40517</v>
      </c>
      <c r="O39" s="28">
        <v>44007</v>
      </c>
      <c r="P39" s="28">
        <f t="shared" si="1"/>
        <v>3490</v>
      </c>
      <c r="Q39" s="28"/>
      <c r="R39" s="28"/>
      <c r="S39" s="28"/>
      <c r="T39" s="26"/>
    </row>
    <row r="40" spans="1:20" x14ac:dyDescent="0.2">
      <c r="A40" s="6" t="s">
        <v>45</v>
      </c>
      <c r="B40" s="26">
        <v>0</v>
      </c>
      <c r="C40" s="26">
        <v>0</v>
      </c>
      <c r="D40" s="26">
        <v>0</v>
      </c>
      <c r="E40" s="26">
        <v>0</v>
      </c>
      <c r="F40" s="26">
        <v>28348</v>
      </c>
      <c r="G40" s="26">
        <v>0</v>
      </c>
      <c r="H40" s="26">
        <v>0</v>
      </c>
      <c r="I40" s="26">
        <v>0</v>
      </c>
      <c r="J40" s="26">
        <v>0</v>
      </c>
      <c r="K40" s="26">
        <v>0</v>
      </c>
      <c r="L40" s="26">
        <v>28025</v>
      </c>
      <c r="M40" s="26">
        <v>0</v>
      </c>
      <c r="N40" s="28">
        <f t="shared" si="0"/>
        <v>56373</v>
      </c>
      <c r="O40" s="28">
        <v>144901</v>
      </c>
      <c r="P40" s="28">
        <f t="shared" si="1"/>
        <v>88528</v>
      </c>
      <c r="Q40" s="28"/>
      <c r="R40" s="28"/>
      <c r="S40" s="28"/>
      <c r="T40" s="26"/>
    </row>
    <row r="41" spans="1:20" x14ac:dyDescent="0.2">
      <c r="A41" s="6" t="s">
        <v>46</v>
      </c>
      <c r="B41" s="26">
        <v>0</v>
      </c>
      <c r="C41" s="26">
        <v>24232</v>
      </c>
      <c r="D41" s="26">
        <v>0</v>
      </c>
      <c r="E41" s="26">
        <v>0</v>
      </c>
      <c r="F41" s="26">
        <v>0</v>
      </c>
      <c r="G41" s="26">
        <v>0</v>
      </c>
      <c r="H41" s="26">
        <v>0</v>
      </c>
      <c r="I41" s="26">
        <v>0</v>
      </c>
      <c r="J41" s="26">
        <v>0</v>
      </c>
      <c r="K41" s="26">
        <v>0</v>
      </c>
      <c r="L41" s="26">
        <v>0</v>
      </c>
      <c r="M41" s="26">
        <v>0</v>
      </c>
      <c r="N41" s="28">
        <f t="shared" si="0"/>
        <v>24232</v>
      </c>
      <c r="O41" s="28">
        <v>24687</v>
      </c>
      <c r="P41" s="28">
        <f t="shared" si="1"/>
        <v>455</v>
      </c>
      <c r="Q41" s="28"/>
      <c r="R41" s="28"/>
      <c r="S41" s="28"/>
      <c r="T41" s="26"/>
    </row>
    <row r="42" spans="1:20" x14ac:dyDescent="0.2">
      <c r="A42" s="6" t="s">
        <v>47</v>
      </c>
      <c r="B42" s="26">
        <v>0</v>
      </c>
      <c r="C42" s="26">
        <v>0</v>
      </c>
      <c r="D42" s="26">
        <v>0</v>
      </c>
      <c r="E42" s="26">
        <v>0</v>
      </c>
      <c r="F42" s="26">
        <v>0</v>
      </c>
      <c r="G42" s="26">
        <v>0</v>
      </c>
      <c r="H42" s="26">
        <v>0</v>
      </c>
      <c r="I42" s="26">
        <v>0</v>
      </c>
      <c r="J42" s="26">
        <v>0</v>
      </c>
      <c r="K42" s="26">
        <v>0</v>
      </c>
      <c r="L42" s="26">
        <v>0</v>
      </c>
      <c r="M42" s="26">
        <v>0</v>
      </c>
      <c r="N42" s="28">
        <f t="shared" si="0"/>
        <v>0</v>
      </c>
      <c r="O42" s="28">
        <v>7258</v>
      </c>
      <c r="P42" s="28">
        <f t="shared" si="1"/>
        <v>7258</v>
      </c>
      <c r="Q42" s="28"/>
      <c r="R42" s="28"/>
      <c r="S42" s="28"/>
      <c r="T42" s="26"/>
    </row>
    <row r="43" spans="1:20" x14ac:dyDescent="0.2">
      <c r="A43" s="6" t="s">
        <v>48</v>
      </c>
      <c r="B43" s="26">
        <v>0</v>
      </c>
      <c r="C43" s="26">
        <v>0</v>
      </c>
      <c r="D43" s="26">
        <v>0</v>
      </c>
      <c r="E43" s="26">
        <v>0</v>
      </c>
      <c r="F43" s="26">
        <v>0</v>
      </c>
      <c r="G43" s="26">
        <v>0</v>
      </c>
      <c r="H43" s="26">
        <v>0</v>
      </c>
      <c r="I43" s="26">
        <v>0</v>
      </c>
      <c r="J43" s="26">
        <v>0</v>
      </c>
      <c r="K43" s="26">
        <v>0</v>
      </c>
      <c r="L43" s="26">
        <v>0</v>
      </c>
      <c r="M43" s="26">
        <v>0</v>
      </c>
      <c r="N43" s="28">
        <f t="shared" si="0"/>
        <v>0</v>
      </c>
      <c r="O43" s="28">
        <v>17174</v>
      </c>
      <c r="P43" s="28">
        <f t="shared" si="1"/>
        <v>17174</v>
      </c>
      <c r="Q43" s="28"/>
      <c r="R43" s="28"/>
      <c r="S43" s="28"/>
      <c r="T43" s="26"/>
    </row>
    <row r="44" spans="1:20" x14ac:dyDescent="0.2">
      <c r="A44" s="6" t="s">
        <v>49</v>
      </c>
      <c r="B44" s="26">
        <v>0</v>
      </c>
      <c r="C44" s="26">
        <v>0</v>
      </c>
      <c r="D44" s="26">
        <v>0</v>
      </c>
      <c r="E44" s="26">
        <v>0</v>
      </c>
      <c r="F44" s="26">
        <v>0</v>
      </c>
      <c r="G44" s="26">
        <v>0</v>
      </c>
      <c r="H44" s="26">
        <v>0</v>
      </c>
      <c r="I44" s="26">
        <v>0</v>
      </c>
      <c r="J44" s="26">
        <v>0</v>
      </c>
      <c r="K44" s="26">
        <v>0</v>
      </c>
      <c r="L44" s="26">
        <v>0</v>
      </c>
      <c r="M44" s="26">
        <v>0</v>
      </c>
      <c r="N44" s="28">
        <f t="shared" si="0"/>
        <v>0</v>
      </c>
      <c r="O44" s="28">
        <v>0</v>
      </c>
      <c r="P44" s="28">
        <f t="shared" si="1"/>
        <v>0</v>
      </c>
      <c r="Q44" s="28"/>
      <c r="R44" s="28"/>
      <c r="S44" s="28"/>
      <c r="T44" s="26"/>
    </row>
    <row r="45" spans="1:20" x14ac:dyDescent="0.2">
      <c r="A45" s="6" t="s">
        <v>50</v>
      </c>
      <c r="B45" s="26">
        <v>0</v>
      </c>
      <c r="C45" s="26">
        <v>0</v>
      </c>
      <c r="D45" s="26">
        <v>0</v>
      </c>
      <c r="E45" s="26">
        <v>0</v>
      </c>
      <c r="F45" s="26">
        <v>0</v>
      </c>
      <c r="G45" s="26">
        <v>0</v>
      </c>
      <c r="H45" s="26">
        <v>0</v>
      </c>
      <c r="I45" s="26">
        <v>0</v>
      </c>
      <c r="J45" s="26">
        <v>0</v>
      </c>
      <c r="K45" s="26">
        <v>0</v>
      </c>
      <c r="L45" s="26">
        <v>0</v>
      </c>
      <c r="M45" s="26">
        <v>0</v>
      </c>
      <c r="N45" s="28">
        <f t="shared" si="0"/>
        <v>0</v>
      </c>
      <c r="O45" s="28">
        <v>15027</v>
      </c>
      <c r="P45" s="28">
        <f t="shared" si="1"/>
        <v>15027</v>
      </c>
      <c r="Q45" s="28"/>
      <c r="R45" s="28"/>
      <c r="S45" s="28"/>
      <c r="T45" s="26"/>
    </row>
    <row r="46" spans="1:20" x14ac:dyDescent="0.2">
      <c r="A46" s="6" t="s">
        <v>51</v>
      </c>
      <c r="B46" s="26">
        <v>0</v>
      </c>
      <c r="C46" s="26">
        <v>0</v>
      </c>
      <c r="D46" s="26">
        <v>0</v>
      </c>
      <c r="E46" s="26">
        <v>0</v>
      </c>
      <c r="F46" s="26">
        <v>0</v>
      </c>
      <c r="G46" s="26">
        <v>0</v>
      </c>
      <c r="H46" s="26">
        <v>0</v>
      </c>
      <c r="I46" s="26">
        <v>0</v>
      </c>
      <c r="J46" s="26">
        <v>0</v>
      </c>
      <c r="K46" s="26">
        <v>0</v>
      </c>
      <c r="L46" s="26">
        <v>0</v>
      </c>
      <c r="M46" s="26">
        <v>0</v>
      </c>
      <c r="N46" s="28">
        <f t="shared" si="0"/>
        <v>0</v>
      </c>
      <c r="O46" s="28">
        <v>7513</v>
      </c>
      <c r="P46" s="28">
        <f t="shared" si="1"/>
        <v>7513</v>
      </c>
      <c r="Q46" s="28"/>
      <c r="R46" s="28"/>
      <c r="S46" s="28"/>
      <c r="T46" s="26"/>
    </row>
    <row r="47" spans="1:20" x14ac:dyDescent="0.2">
      <c r="A47" s="6" t="s">
        <v>52</v>
      </c>
      <c r="B47" s="26">
        <v>0</v>
      </c>
      <c r="C47" s="26">
        <v>0</v>
      </c>
      <c r="D47" s="26">
        <v>0</v>
      </c>
      <c r="E47" s="26">
        <v>0</v>
      </c>
      <c r="F47" s="26">
        <v>0</v>
      </c>
      <c r="G47" s="26">
        <v>0</v>
      </c>
      <c r="H47" s="26">
        <v>0</v>
      </c>
      <c r="I47" s="26">
        <v>0</v>
      </c>
      <c r="J47" s="26">
        <v>0</v>
      </c>
      <c r="K47" s="26">
        <v>0</v>
      </c>
      <c r="L47" s="26">
        <v>0</v>
      </c>
      <c r="M47" s="26">
        <v>0</v>
      </c>
      <c r="N47" s="28">
        <f t="shared" si="0"/>
        <v>0</v>
      </c>
      <c r="O47" s="28">
        <v>7258</v>
      </c>
      <c r="P47" s="28">
        <f t="shared" si="1"/>
        <v>7258</v>
      </c>
      <c r="Q47" s="28"/>
      <c r="R47" s="28"/>
      <c r="S47" s="28"/>
      <c r="T47" s="26"/>
    </row>
    <row r="48" spans="1:20" x14ac:dyDescent="0.2">
      <c r="A48" s="6" t="s">
        <v>53</v>
      </c>
      <c r="B48" s="26">
        <v>0</v>
      </c>
      <c r="C48" s="26">
        <v>0</v>
      </c>
      <c r="D48" s="26">
        <v>0</v>
      </c>
      <c r="E48" s="26">
        <v>0</v>
      </c>
      <c r="F48" s="26">
        <v>0</v>
      </c>
      <c r="G48" s="26">
        <v>0</v>
      </c>
      <c r="H48" s="26">
        <v>0</v>
      </c>
      <c r="I48" s="26">
        <v>0</v>
      </c>
      <c r="J48" s="26">
        <v>0</v>
      </c>
      <c r="K48" s="26">
        <v>0</v>
      </c>
      <c r="L48" s="26">
        <v>0</v>
      </c>
      <c r="M48" s="26">
        <v>0</v>
      </c>
      <c r="N48" s="28">
        <f t="shared" si="0"/>
        <v>0</v>
      </c>
      <c r="O48" s="28">
        <v>12880</v>
      </c>
      <c r="P48" s="28">
        <f t="shared" si="1"/>
        <v>12880</v>
      </c>
      <c r="Q48" s="28"/>
      <c r="R48" s="28"/>
      <c r="S48" s="28"/>
      <c r="T48" s="26"/>
    </row>
    <row r="49" spans="1:21" x14ac:dyDescent="0.2">
      <c r="A49" s="6" t="s">
        <v>54</v>
      </c>
      <c r="B49" s="26"/>
      <c r="C49" s="26"/>
      <c r="D49" s="26"/>
      <c r="E49" s="26"/>
      <c r="F49" s="26"/>
      <c r="G49" s="27"/>
      <c r="H49" s="27"/>
      <c r="I49" s="27"/>
      <c r="J49" s="27"/>
      <c r="K49" s="27"/>
      <c r="L49" s="27"/>
      <c r="M49" s="27"/>
      <c r="N49" s="29"/>
      <c r="O49" s="29"/>
    </row>
    <row r="50" spans="1:21" x14ac:dyDescent="0.2">
      <c r="A50" s="30" t="s">
        <v>55</v>
      </c>
      <c r="B50" s="31">
        <f t="shared" ref="B50:M50" si="2">SUM(B9:B48)</f>
        <v>31474</v>
      </c>
      <c r="C50" s="31">
        <f t="shared" si="2"/>
        <v>136715</v>
      </c>
      <c r="D50" s="31">
        <f t="shared" si="2"/>
        <v>89610</v>
      </c>
      <c r="E50" s="31">
        <f t="shared" si="2"/>
        <v>32112</v>
      </c>
      <c r="F50" s="31">
        <f t="shared" si="2"/>
        <v>99667</v>
      </c>
      <c r="G50" s="31">
        <f t="shared" si="2"/>
        <v>25395</v>
      </c>
      <c r="H50" s="31">
        <f t="shared" si="2"/>
        <v>11215</v>
      </c>
      <c r="I50" s="31">
        <f t="shared" si="2"/>
        <v>46619</v>
      </c>
      <c r="J50" s="31">
        <f t="shared" si="2"/>
        <v>24174</v>
      </c>
      <c r="K50" s="31">
        <f t="shared" si="2"/>
        <v>12295</v>
      </c>
      <c r="L50" s="31">
        <f t="shared" si="2"/>
        <v>47223</v>
      </c>
      <c r="M50" s="31">
        <f t="shared" si="2"/>
        <v>45255</v>
      </c>
      <c r="N50" s="31">
        <f>SUM(N9:N49)</f>
        <v>601754</v>
      </c>
      <c r="O50" s="31">
        <f>SUM(O9:O49)</f>
        <v>1117195</v>
      </c>
      <c r="P50" s="31">
        <f>SUM(P9:P49)</f>
        <v>515441</v>
      </c>
      <c r="Q50" s="26"/>
      <c r="R50" s="26"/>
      <c r="S50" s="26"/>
      <c r="T50" s="26"/>
    </row>
    <row r="51" spans="1:21" s="279" customFormat="1" x14ac:dyDescent="0.2">
      <c r="A51" s="299" t="s">
        <v>442</v>
      </c>
      <c r="B51" s="363"/>
      <c r="C51" s="363"/>
      <c r="D51" s="363"/>
      <c r="E51" s="363"/>
      <c r="F51" s="363"/>
      <c r="G51" s="363"/>
      <c r="H51" s="363"/>
      <c r="I51" s="363"/>
      <c r="J51" s="363"/>
      <c r="K51" s="363"/>
      <c r="L51" s="363"/>
      <c r="M51" s="300"/>
      <c r="N51" s="300"/>
      <c r="O51" s="300"/>
      <c r="P51" s="364"/>
      <c r="Q51" s="365"/>
      <c r="U51" s="321"/>
    </row>
    <row r="52" spans="1:21" ht="12.75" customHeight="1" x14ac:dyDescent="0.2">
      <c r="A52" s="6" t="s">
        <v>424</v>
      </c>
      <c r="B52" s="26"/>
      <c r="C52" s="26"/>
      <c r="D52" s="26"/>
      <c r="E52" s="26"/>
      <c r="F52" s="26"/>
      <c r="O52" s="28"/>
    </row>
    <row r="53" spans="1:21" ht="12.75" customHeight="1" x14ac:dyDescent="0.2">
      <c r="A53" s="6" t="s">
        <v>334</v>
      </c>
      <c r="C53" s="26"/>
      <c r="D53" s="26"/>
      <c r="E53" s="26"/>
      <c r="O53" s="28"/>
    </row>
    <row r="54" spans="1:21" x14ac:dyDescent="0.2">
      <c r="A54" s="279" t="s">
        <v>389</v>
      </c>
      <c r="O54" s="28"/>
    </row>
    <row r="55" spans="1:21" x14ac:dyDescent="0.2">
      <c r="E55" s="26"/>
    </row>
  </sheetData>
  <pageMargins left="0.43" right="0.16" top="0.56999999999999995" bottom="0.44" header="0.5" footer="0.4"/>
  <pageSetup scale="75" orientation="landscape" horizontalDpi="300" verticalDpi="30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2"/>
  <dimension ref="A1:U54"/>
  <sheetViews>
    <sheetView zoomScale="60" zoomScaleNormal="60" workbookViewId="0">
      <pane xSplit="1" ySplit="3" topLeftCell="B4" activePane="bottomRight" state="frozen"/>
      <selection pane="topRight" activeCell="B1" sqref="B1"/>
      <selection pane="bottomLeft" activeCell="A4" sqref="A4"/>
      <selection pane="bottomRight" sqref="A1:R1"/>
    </sheetView>
  </sheetViews>
  <sheetFormatPr defaultColWidth="9.140625" defaultRowHeight="12.75" x14ac:dyDescent="0.2"/>
  <cols>
    <col min="1" max="1" width="20.85546875" style="174" customWidth="1"/>
    <col min="2" max="2" width="12" style="174" customWidth="1"/>
    <col min="3" max="3" width="8.7109375" style="174" customWidth="1"/>
    <col min="4" max="4" width="10.140625" style="174" bestFit="1" customWidth="1"/>
    <col min="5" max="5" width="8.5703125" style="174" bestFit="1" customWidth="1"/>
    <col min="6" max="6" width="9.140625" style="174" bestFit="1" customWidth="1"/>
    <col min="7" max="14" width="7.5703125" style="174" customWidth="1"/>
    <col min="15" max="15" width="12.5703125" style="174" customWidth="1"/>
    <col min="16" max="16" width="9.85546875" style="174" customWidth="1"/>
    <col min="17" max="17" width="11.28515625" style="174" customWidth="1"/>
    <col min="18" max="18" width="11.5703125" style="174" customWidth="1"/>
    <col min="19" max="16384" width="9.140625" style="174"/>
  </cols>
  <sheetData>
    <row r="1" spans="1:18" x14ac:dyDescent="0.2">
      <c r="A1" s="434" t="s">
        <v>375</v>
      </c>
      <c r="B1" s="435"/>
      <c r="C1" s="435"/>
      <c r="D1" s="435"/>
      <c r="E1" s="435"/>
      <c r="F1" s="435"/>
      <c r="G1" s="435"/>
      <c r="H1" s="435"/>
      <c r="I1" s="435"/>
      <c r="J1" s="435"/>
      <c r="K1" s="435"/>
      <c r="L1" s="435"/>
      <c r="M1" s="435"/>
      <c r="N1" s="435"/>
      <c r="O1" s="435"/>
      <c r="P1" s="435"/>
      <c r="Q1" s="435"/>
      <c r="R1" s="435"/>
    </row>
    <row r="2" spans="1:18" ht="78" customHeight="1" x14ac:dyDescent="0.2">
      <c r="A2" s="175"/>
      <c r="B2" s="160" t="s">
        <v>316</v>
      </c>
      <c r="C2" s="252">
        <v>40817</v>
      </c>
      <c r="D2" s="253">
        <v>40848</v>
      </c>
      <c r="E2" s="253">
        <v>40878</v>
      </c>
      <c r="F2" s="253">
        <v>40909</v>
      </c>
      <c r="G2" s="253">
        <v>40940</v>
      </c>
      <c r="H2" s="253">
        <v>40969</v>
      </c>
      <c r="I2" s="253" t="s">
        <v>433</v>
      </c>
      <c r="J2" s="254">
        <v>41030</v>
      </c>
      <c r="K2" s="254">
        <v>41061</v>
      </c>
      <c r="L2" s="254">
        <v>41091</v>
      </c>
      <c r="M2" s="254">
        <v>41122</v>
      </c>
      <c r="N2" s="254">
        <v>41153</v>
      </c>
      <c r="O2" s="161" t="s">
        <v>308</v>
      </c>
      <c r="P2" s="161" t="s">
        <v>309</v>
      </c>
      <c r="Q2" s="161" t="s">
        <v>310</v>
      </c>
      <c r="R2" s="161" t="s">
        <v>311</v>
      </c>
    </row>
    <row r="3" spans="1:18" x14ac:dyDescent="0.2">
      <c r="A3" s="255"/>
      <c r="B3" s="256"/>
      <c r="C3" s="257">
        <v>40847</v>
      </c>
      <c r="D3" s="258">
        <v>40875</v>
      </c>
      <c r="E3" s="258">
        <v>40912</v>
      </c>
      <c r="F3" s="258">
        <v>40938</v>
      </c>
      <c r="G3" s="258">
        <v>40966</v>
      </c>
      <c r="H3" s="258">
        <v>41001</v>
      </c>
      <c r="I3" s="258">
        <v>41029</v>
      </c>
      <c r="J3" s="258">
        <v>41058</v>
      </c>
      <c r="K3" s="258">
        <v>41092</v>
      </c>
      <c r="L3" s="258">
        <v>41120</v>
      </c>
      <c r="M3" s="258">
        <v>41156</v>
      </c>
      <c r="N3" s="258">
        <v>41182</v>
      </c>
      <c r="O3" s="259"/>
      <c r="P3" s="259"/>
      <c r="Q3" s="260"/>
      <c r="R3" s="260"/>
    </row>
    <row r="4" spans="1:18" ht="15" customHeight="1" x14ac:dyDescent="0.2">
      <c r="A4" s="162"/>
      <c r="B4" s="163"/>
      <c r="C4" s="162"/>
      <c r="D4" s="421" t="s">
        <v>312</v>
      </c>
      <c r="E4" s="421"/>
      <c r="F4" s="421"/>
      <c r="G4" s="421"/>
      <c r="H4" s="421"/>
      <c r="I4" s="421"/>
      <c r="J4" s="421"/>
      <c r="K4" s="421"/>
      <c r="L4" s="421"/>
      <c r="M4" s="421"/>
      <c r="N4" s="424"/>
      <c r="O4" s="164"/>
      <c r="P4" s="164"/>
      <c r="Q4" s="164"/>
      <c r="R4" s="261" t="s">
        <v>280</v>
      </c>
    </row>
    <row r="5" spans="1:18" x14ac:dyDescent="0.2">
      <c r="A5" s="262" t="s">
        <v>15</v>
      </c>
      <c r="B5" s="263">
        <v>0</v>
      </c>
      <c r="C5" s="264">
        <v>0</v>
      </c>
      <c r="D5" s="265">
        <v>0</v>
      </c>
      <c r="E5" s="265">
        <v>0</v>
      </c>
      <c r="F5" s="265">
        <v>12406.029</v>
      </c>
      <c r="G5" s="265">
        <v>0</v>
      </c>
      <c r="H5" s="265">
        <v>206.66299999999865</v>
      </c>
      <c r="I5" s="265">
        <v>104.375</v>
      </c>
      <c r="J5" s="265">
        <v>0</v>
      </c>
      <c r="K5" s="265">
        <v>605</v>
      </c>
      <c r="L5" s="265">
        <v>354.9330000000009</v>
      </c>
      <c r="M5" s="266">
        <v>230</v>
      </c>
      <c r="N5" s="165">
        <f>O5-B5-C5-D5-E5-F5-G5-H5-I5-J5-K5-L5-M5</f>
        <v>51855</v>
      </c>
      <c r="O5" s="166">
        <v>65762</v>
      </c>
      <c r="P5" s="267">
        <v>70215.017218543042</v>
      </c>
      <c r="Q5" s="268">
        <f>P5-O5</f>
        <v>4453.017218543042</v>
      </c>
      <c r="R5" s="268">
        <f>O5/P5*100</f>
        <v>93.658027306775267</v>
      </c>
    </row>
    <row r="6" spans="1:18" x14ac:dyDescent="0.2">
      <c r="A6" s="262" t="s">
        <v>16</v>
      </c>
      <c r="B6" s="263">
        <v>12916</v>
      </c>
      <c r="C6" s="264">
        <v>-0.10499999999956344</v>
      </c>
      <c r="D6" s="265">
        <v>0</v>
      </c>
      <c r="E6" s="265">
        <v>0</v>
      </c>
      <c r="F6" s="265">
        <v>0</v>
      </c>
      <c r="G6" s="265">
        <v>0</v>
      </c>
      <c r="H6" s="265">
        <v>0</v>
      </c>
      <c r="I6" s="265">
        <v>34443.75</v>
      </c>
      <c r="J6" s="265">
        <v>30269</v>
      </c>
      <c r="K6" s="265">
        <v>0</v>
      </c>
      <c r="L6" s="265">
        <v>-0.16300000000046566</v>
      </c>
      <c r="M6" s="266">
        <v>28181.517999999996</v>
      </c>
      <c r="N6" s="165">
        <f t="shared" ref="N6:N44" si="0">O6-B6-C6-D6-E6-F6-G6-H6-I6-J6-K6-L6-M6</f>
        <v>27402</v>
      </c>
      <c r="O6" s="166">
        <v>133212</v>
      </c>
      <c r="P6" s="267">
        <v>135530</v>
      </c>
      <c r="Q6" s="268">
        <f t="shared" ref="Q6:Q44" si="1">P6-O6</f>
        <v>2318</v>
      </c>
      <c r="R6" s="268">
        <f t="shared" ref="R6:R46" si="2">O6/P6*100</f>
        <v>98.289677562163362</v>
      </c>
    </row>
    <row r="7" spans="1:18" x14ac:dyDescent="0.2">
      <c r="A7" s="262" t="s">
        <v>17</v>
      </c>
      <c r="B7" s="263">
        <v>0</v>
      </c>
      <c r="C7" s="264">
        <v>0</v>
      </c>
      <c r="D7" s="265">
        <v>0</v>
      </c>
      <c r="E7" s="265">
        <v>0</v>
      </c>
      <c r="F7" s="265">
        <v>0</v>
      </c>
      <c r="G7" s="265">
        <v>0</v>
      </c>
      <c r="H7" s="265">
        <v>0</v>
      </c>
      <c r="I7" s="265">
        <v>0</v>
      </c>
      <c r="J7" s="265">
        <v>0</v>
      </c>
      <c r="K7" s="265">
        <v>0</v>
      </c>
      <c r="L7" s="265">
        <v>0</v>
      </c>
      <c r="M7" s="266">
        <v>0</v>
      </c>
      <c r="N7" s="165">
        <f t="shared" si="0"/>
        <v>0</v>
      </c>
      <c r="O7" s="166">
        <v>0</v>
      </c>
      <c r="P7" s="267">
        <v>11430</v>
      </c>
      <c r="Q7" s="268">
        <f t="shared" si="1"/>
        <v>11430</v>
      </c>
      <c r="R7" s="268">
        <v>0</v>
      </c>
    </row>
    <row r="8" spans="1:18" x14ac:dyDescent="0.2">
      <c r="A8" s="262" t="s">
        <v>18</v>
      </c>
      <c r="B8" s="263">
        <v>0</v>
      </c>
      <c r="C8" s="264">
        <v>0</v>
      </c>
      <c r="D8" s="265">
        <v>0</v>
      </c>
      <c r="E8" s="265">
        <v>0</v>
      </c>
      <c r="F8" s="265">
        <v>0</v>
      </c>
      <c r="G8" s="265">
        <v>0</v>
      </c>
      <c r="H8" s="265">
        <v>0</v>
      </c>
      <c r="I8" s="265">
        <v>0</v>
      </c>
      <c r="J8" s="265">
        <v>0</v>
      </c>
      <c r="K8" s="265">
        <v>0</v>
      </c>
      <c r="L8" s="265">
        <v>0</v>
      </c>
      <c r="M8" s="266">
        <v>0</v>
      </c>
      <c r="N8" s="165">
        <f t="shared" si="0"/>
        <v>0</v>
      </c>
      <c r="O8" s="166">
        <v>0</v>
      </c>
      <c r="P8" s="267">
        <v>17962</v>
      </c>
      <c r="Q8" s="268">
        <f t="shared" si="1"/>
        <v>17962</v>
      </c>
      <c r="R8" s="268">
        <f t="shared" si="2"/>
        <v>0</v>
      </c>
    </row>
    <row r="9" spans="1:18" x14ac:dyDescent="0.2">
      <c r="A9" s="167" t="s">
        <v>19</v>
      </c>
      <c r="B9" s="263">
        <v>0</v>
      </c>
      <c r="C9" s="264">
        <v>0</v>
      </c>
      <c r="D9" s="265">
        <v>0</v>
      </c>
      <c r="E9" s="265">
        <v>0</v>
      </c>
      <c r="F9" s="265">
        <v>0</v>
      </c>
      <c r="G9" s="265">
        <v>0</v>
      </c>
      <c r="H9" s="265">
        <v>0</v>
      </c>
      <c r="I9" s="265">
        <v>0</v>
      </c>
      <c r="J9" s="265">
        <v>0</v>
      </c>
      <c r="K9" s="265">
        <v>0</v>
      </c>
      <c r="L9" s="265">
        <v>0</v>
      </c>
      <c r="M9" s="266">
        <v>0</v>
      </c>
      <c r="N9" s="165">
        <f t="shared" si="0"/>
        <v>0</v>
      </c>
      <c r="O9" s="166">
        <v>0</v>
      </c>
      <c r="P9" s="267">
        <v>13063</v>
      </c>
      <c r="Q9" s="268">
        <f t="shared" si="1"/>
        <v>13063</v>
      </c>
      <c r="R9" s="268">
        <f t="shared" si="2"/>
        <v>0</v>
      </c>
    </row>
    <row r="10" spans="1:18" x14ac:dyDescent="0.2">
      <c r="A10" s="262" t="s">
        <v>20</v>
      </c>
      <c r="B10" s="263">
        <v>0</v>
      </c>
      <c r="C10" s="264">
        <v>59448.523999999998</v>
      </c>
      <c r="D10" s="265">
        <v>-694.58699999999953</v>
      </c>
      <c r="E10" s="265">
        <v>91991.34599999999</v>
      </c>
      <c r="F10" s="265">
        <v>0</v>
      </c>
      <c r="G10" s="265">
        <v>0</v>
      </c>
      <c r="H10" s="265">
        <v>0</v>
      </c>
      <c r="I10" s="265">
        <v>0</v>
      </c>
      <c r="J10" s="265">
        <v>0</v>
      </c>
      <c r="K10" s="265">
        <v>63856.717000000004</v>
      </c>
      <c r="L10" s="265">
        <v>15994</v>
      </c>
      <c r="M10" s="266">
        <v>2833</v>
      </c>
      <c r="N10" s="165">
        <f t="shared" si="0"/>
        <v>3341</v>
      </c>
      <c r="O10" s="166">
        <v>236770</v>
      </c>
      <c r="P10" s="267">
        <v>236770</v>
      </c>
      <c r="Q10" s="268">
        <f t="shared" si="1"/>
        <v>0</v>
      </c>
      <c r="R10" s="268">
        <f t="shared" si="2"/>
        <v>100</v>
      </c>
    </row>
    <row r="11" spans="1:18" x14ac:dyDescent="0.2">
      <c r="A11" s="262" t="s">
        <v>21</v>
      </c>
      <c r="B11" s="263">
        <v>0</v>
      </c>
      <c r="C11" s="264">
        <v>2419.067</v>
      </c>
      <c r="D11" s="265">
        <v>-2419.067</v>
      </c>
      <c r="E11" s="265">
        <v>721.41399999999999</v>
      </c>
      <c r="F11" s="265">
        <v>351.62799999999993</v>
      </c>
      <c r="G11" s="265">
        <v>311.30300000000011</v>
      </c>
      <c r="H11" s="265">
        <v>614.38100000000009</v>
      </c>
      <c r="I11" s="265">
        <v>187.74600000000009</v>
      </c>
      <c r="J11" s="265">
        <v>757</v>
      </c>
      <c r="K11" s="265">
        <v>317.52800000000025</v>
      </c>
      <c r="L11" s="265">
        <v>1439</v>
      </c>
      <c r="M11" s="266">
        <v>15774</v>
      </c>
      <c r="N11" s="165">
        <f>O11-B11-C11-D11-E11-F11-G11-H11-I11-J11-K11-L11-M11</f>
        <v>9419</v>
      </c>
      <c r="O11" s="166">
        <v>29893</v>
      </c>
      <c r="P11" s="267">
        <v>39190</v>
      </c>
      <c r="Q11" s="268">
        <f t="shared" si="1"/>
        <v>9297</v>
      </c>
      <c r="R11" s="268">
        <f t="shared" si="2"/>
        <v>76.277111508037763</v>
      </c>
    </row>
    <row r="12" spans="1:18" x14ac:dyDescent="0.2">
      <c r="A12" s="262" t="s">
        <v>22</v>
      </c>
      <c r="B12" s="263">
        <v>0</v>
      </c>
      <c r="C12" s="264">
        <v>0</v>
      </c>
      <c r="D12" s="265">
        <v>0</v>
      </c>
      <c r="E12" s="265">
        <v>0</v>
      </c>
      <c r="F12" s="265">
        <v>0</v>
      </c>
      <c r="G12" s="265">
        <v>0</v>
      </c>
      <c r="H12" s="265">
        <v>0</v>
      </c>
      <c r="I12" s="265">
        <v>0</v>
      </c>
      <c r="J12" s="265">
        <v>0</v>
      </c>
      <c r="K12" s="265">
        <v>0</v>
      </c>
      <c r="L12" s="265">
        <v>0</v>
      </c>
      <c r="M12" s="266">
        <v>0</v>
      </c>
      <c r="N12" s="165">
        <f t="shared" si="0"/>
        <v>0</v>
      </c>
      <c r="O12" s="166">
        <v>0</v>
      </c>
      <c r="P12" s="267">
        <v>0</v>
      </c>
      <c r="Q12" s="268">
        <f t="shared" si="1"/>
        <v>0</v>
      </c>
      <c r="R12" s="269" t="s">
        <v>256</v>
      </c>
    </row>
    <row r="13" spans="1:18" x14ac:dyDescent="0.2">
      <c r="A13" s="262" t="s">
        <v>23</v>
      </c>
      <c r="B13" s="263">
        <v>425</v>
      </c>
      <c r="C13" s="264">
        <v>0.13299999999998136</v>
      </c>
      <c r="D13" s="265">
        <v>0</v>
      </c>
      <c r="E13" s="265">
        <v>0</v>
      </c>
      <c r="F13" s="265">
        <v>0</v>
      </c>
      <c r="G13" s="265">
        <v>15277.97</v>
      </c>
      <c r="H13" s="265">
        <v>396.89700000000084</v>
      </c>
      <c r="I13" s="265">
        <v>0</v>
      </c>
      <c r="J13" s="265">
        <v>7913</v>
      </c>
      <c r="K13" s="265">
        <v>20.999999999998181</v>
      </c>
      <c r="L13" s="265">
        <v>21</v>
      </c>
      <c r="M13" s="266">
        <v>313</v>
      </c>
      <c r="N13" s="165">
        <f t="shared" si="0"/>
        <v>83</v>
      </c>
      <c r="O13" s="166">
        <v>24451</v>
      </c>
      <c r="P13" s="267">
        <v>24493</v>
      </c>
      <c r="Q13" s="268">
        <f t="shared" si="1"/>
        <v>42</v>
      </c>
      <c r="R13" s="268">
        <f t="shared" si="2"/>
        <v>99.828522434981423</v>
      </c>
    </row>
    <row r="14" spans="1:18" x14ac:dyDescent="0.2">
      <c r="A14" s="262" t="s">
        <v>24</v>
      </c>
      <c r="B14" s="263">
        <v>0</v>
      </c>
      <c r="C14" s="264">
        <v>0</v>
      </c>
      <c r="D14" s="265">
        <v>0</v>
      </c>
      <c r="E14" s="265">
        <v>0</v>
      </c>
      <c r="F14" s="265">
        <v>0</v>
      </c>
      <c r="G14" s="265">
        <v>0</v>
      </c>
      <c r="H14" s="265">
        <v>0</v>
      </c>
      <c r="I14" s="265">
        <v>0</v>
      </c>
      <c r="J14" s="265">
        <v>0</v>
      </c>
      <c r="K14" s="265">
        <v>0</v>
      </c>
      <c r="L14" s="265">
        <v>0</v>
      </c>
      <c r="M14" s="266">
        <v>0</v>
      </c>
      <c r="N14" s="165">
        <f t="shared" si="0"/>
        <v>0</v>
      </c>
      <c r="O14" s="166">
        <v>0</v>
      </c>
      <c r="P14" s="267">
        <v>0</v>
      </c>
      <c r="Q14" s="268">
        <f t="shared" si="1"/>
        <v>0</v>
      </c>
      <c r="R14" s="269" t="s">
        <v>256</v>
      </c>
    </row>
    <row r="15" spans="1:18" x14ac:dyDescent="0.2">
      <c r="A15" s="262" t="s">
        <v>25</v>
      </c>
      <c r="B15" s="263">
        <v>0</v>
      </c>
      <c r="C15" s="264">
        <v>0</v>
      </c>
      <c r="D15" s="265">
        <v>237.364</v>
      </c>
      <c r="E15" s="265">
        <v>0</v>
      </c>
      <c r="F15" s="265">
        <v>236.72299999999998</v>
      </c>
      <c r="G15" s="265">
        <v>33275.169000000002</v>
      </c>
      <c r="H15" s="265">
        <v>53735.946000000004</v>
      </c>
      <c r="I15" s="265">
        <v>22990.472999999991</v>
      </c>
      <c r="J15" s="265">
        <v>14796</v>
      </c>
      <c r="K15" s="265">
        <v>42248.325000000019</v>
      </c>
      <c r="L15" s="265">
        <v>26827.999999999993</v>
      </c>
      <c r="M15" s="266">
        <v>14253</v>
      </c>
      <c r="N15" s="165">
        <f t="shared" si="0"/>
        <v>9095</v>
      </c>
      <c r="O15" s="166">
        <v>217696</v>
      </c>
      <c r="P15" s="267">
        <v>218908</v>
      </c>
      <c r="Q15" s="268">
        <f t="shared" si="1"/>
        <v>1212</v>
      </c>
      <c r="R15" s="268">
        <f t="shared" si="2"/>
        <v>99.446342755860911</v>
      </c>
    </row>
    <row r="16" spans="1:18" x14ac:dyDescent="0.2">
      <c r="A16" s="262" t="s">
        <v>26</v>
      </c>
      <c r="B16" s="263">
        <v>0</v>
      </c>
      <c r="C16" s="264">
        <v>0</v>
      </c>
      <c r="D16" s="265">
        <v>0</v>
      </c>
      <c r="E16" s="265">
        <v>0</v>
      </c>
      <c r="F16" s="265">
        <v>0</v>
      </c>
      <c r="G16" s="265">
        <v>0</v>
      </c>
      <c r="H16" s="265">
        <v>0</v>
      </c>
      <c r="I16" s="265">
        <v>0</v>
      </c>
      <c r="J16" s="265">
        <v>0</v>
      </c>
      <c r="K16" s="265">
        <v>0</v>
      </c>
      <c r="L16" s="265">
        <v>0</v>
      </c>
      <c r="M16" s="266">
        <v>0</v>
      </c>
      <c r="N16" s="165">
        <f t="shared" si="0"/>
        <v>17962</v>
      </c>
      <c r="O16" s="166">
        <v>17962</v>
      </c>
      <c r="P16" s="267">
        <v>17962</v>
      </c>
      <c r="Q16" s="268">
        <f t="shared" si="1"/>
        <v>0</v>
      </c>
      <c r="R16" s="268">
        <f t="shared" si="2"/>
        <v>100</v>
      </c>
    </row>
    <row r="17" spans="1:18" x14ac:dyDescent="0.2">
      <c r="A17" s="262" t="s">
        <v>27</v>
      </c>
      <c r="B17" s="263">
        <v>0</v>
      </c>
      <c r="C17" s="264">
        <v>0</v>
      </c>
      <c r="D17" s="265">
        <v>0</v>
      </c>
      <c r="E17" s="265">
        <v>0</v>
      </c>
      <c r="F17" s="265">
        <v>8350</v>
      </c>
      <c r="G17" s="265">
        <v>19523.616000000002</v>
      </c>
      <c r="H17" s="265">
        <v>0</v>
      </c>
      <c r="I17" s="265">
        <v>0</v>
      </c>
      <c r="J17" s="265">
        <v>14531</v>
      </c>
      <c r="K17" s="265">
        <v>-0.61600000000180444</v>
      </c>
      <c r="L17" s="265">
        <v>0</v>
      </c>
      <c r="M17" s="266">
        <v>51</v>
      </c>
      <c r="N17" s="165">
        <f t="shared" si="0"/>
        <v>-51</v>
      </c>
      <c r="O17" s="166">
        <v>42404</v>
      </c>
      <c r="P17" s="267">
        <v>42455</v>
      </c>
      <c r="Q17" s="268">
        <f t="shared" si="1"/>
        <v>51</v>
      </c>
      <c r="R17" s="268">
        <f t="shared" si="2"/>
        <v>99.879872806500998</v>
      </c>
    </row>
    <row r="18" spans="1:18" x14ac:dyDescent="0.2">
      <c r="A18" s="262" t="s">
        <v>28</v>
      </c>
      <c r="B18" s="263">
        <v>0</v>
      </c>
      <c r="C18" s="264">
        <v>0</v>
      </c>
      <c r="D18" s="265">
        <v>0</v>
      </c>
      <c r="E18" s="265">
        <v>0</v>
      </c>
      <c r="F18" s="265">
        <v>0</v>
      </c>
      <c r="G18" s="265">
        <v>0</v>
      </c>
      <c r="H18" s="265">
        <v>0</v>
      </c>
      <c r="I18" s="265">
        <v>0</v>
      </c>
      <c r="J18" s="265">
        <v>0</v>
      </c>
      <c r="K18" s="265">
        <v>0</v>
      </c>
      <c r="L18" s="265">
        <v>0</v>
      </c>
      <c r="M18" s="266">
        <v>0</v>
      </c>
      <c r="N18" s="165">
        <f t="shared" si="0"/>
        <v>0</v>
      </c>
      <c r="O18" s="166">
        <v>0</v>
      </c>
      <c r="P18" s="267">
        <v>0</v>
      </c>
      <c r="Q18" s="268">
        <f t="shared" si="1"/>
        <v>0</v>
      </c>
      <c r="R18" s="269" t="s">
        <v>256</v>
      </c>
    </row>
    <row r="19" spans="1:18" x14ac:dyDescent="0.2">
      <c r="A19" s="262" t="s">
        <v>29</v>
      </c>
      <c r="B19" s="263">
        <v>0</v>
      </c>
      <c r="C19" s="264">
        <v>0</v>
      </c>
      <c r="D19" s="265">
        <v>0</v>
      </c>
      <c r="E19" s="265">
        <v>0</v>
      </c>
      <c r="F19" s="265">
        <v>0</v>
      </c>
      <c r="G19" s="265">
        <v>0</v>
      </c>
      <c r="H19" s="265">
        <v>0</v>
      </c>
      <c r="I19" s="265">
        <v>0</v>
      </c>
      <c r="J19" s="265">
        <v>0</v>
      </c>
      <c r="K19" s="265">
        <v>0</v>
      </c>
      <c r="L19" s="265">
        <v>0</v>
      </c>
      <c r="M19" s="266">
        <v>0</v>
      </c>
      <c r="N19" s="165">
        <f t="shared" si="0"/>
        <v>0</v>
      </c>
      <c r="O19" s="166">
        <v>0</v>
      </c>
      <c r="P19" s="267">
        <v>0</v>
      </c>
      <c r="Q19" s="268">
        <f t="shared" si="1"/>
        <v>0</v>
      </c>
      <c r="R19" s="269" t="s">
        <v>256</v>
      </c>
    </row>
    <row r="20" spans="1:18" x14ac:dyDescent="0.2">
      <c r="A20" s="262" t="s">
        <v>30</v>
      </c>
      <c r="B20" s="263">
        <v>0</v>
      </c>
      <c r="C20" s="264">
        <v>0</v>
      </c>
      <c r="D20" s="265">
        <v>0</v>
      </c>
      <c r="E20" s="265">
        <v>0</v>
      </c>
      <c r="F20" s="265">
        <v>0</v>
      </c>
      <c r="G20" s="265">
        <v>0</v>
      </c>
      <c r="H20" s="265">
        <v>8560.5550000000003</v>
      </c>
      <c r="I20" s="265">
        <v>25019.733</v>
      </c>
      <c r="J20" s="265">
        <v>23037</v>
      </c>
      <c r="K20" s="265">
        <v>9650.7119999999995</v>
      </c>
      <c r="L20" s="265">
        <v>300</v>
      </c>
      <c r="M20" s="266">
        <v>0</v>
      </c>
      <c r="N20" s="165">
        <f t="shared" si="0"/>
        <v>11589.000000000007</v>
      </c>
      <c r="O20" s="166">
        <v>78157</v>
      </c>
      <c r="P20" s="267">
        <v>78378</v>
      </c>
      <c r="Q20" s="268">
        <f t="shared" si="1"/>
        <v>221</v>
      </c>
      <c r="R20" s="268">
        <f t="shared" si="2"/>
        <v>99.718033121539207</v>
      </c>
    </row>
    <row r="21" spans="1:18" x14ac:dyDescent="0.2">
      <c r="A21" s="262" t="s">
        <v>31</v>
      </c>
      <c r="B21" s="263">
        <v>0</v>
      </c>
      <c r="C21" s="264">
        <v>12880</v>
      </c>
      <c r="D21" s="265">
        <v>-8040.4260000000004</v>
      </c>
      <c r="E21" s="265">
        <v>0</v>
      </c>
      <c r="F21" s="265">
        <v>0</v>
      </c>
      <c r="G21" s="265">
        <v>0</v>
      </c>
      <c r="H21" s="265">
        <v>0</v>
      </c>
      <c r="I21" s="265">
        <v>0</v>
      </c>
      <c r="J21" s="265">
        <v>0</v>
      </c>
      <c r="K21" s="265">
        <v>0.42600000000038563</v>
      </c>
      <c r="L21" s="265">
        <v>0</v>
      </c>
      <c r="M21" s="266">
        <v>0</v>
      </c>
      <c r="N21" s="165">
        <f t="shared" si="0"/>
        <v>0</v>
      </c>
      <c r="O21" s="166">
        <v>4840</v>
      </c>
      <c r="P21" s="267">
        <v>19594</v>
      </c>
      <c r="Q21" s="268">
        <f t="shared" si="1"/>
        <v>14754</v>
      </c>
      <c r="R21" s="268">
        <f t="shared" si="2"/>
        <v>24.701439216086555</v>
      </c>
    </row>
    <row r="22" spans="1:18" x14ac:dyDescent="0.2">
      <c r="A22" s="262" t="s">
        <v>32</v>
      </c>
      <c r="B22" s="263">
        <v>0</v>
      </c>
      <c r="C22" s="264">
        <v>0</v>
      </c>
      <c r="D22" s="265">
        <v>0</v>
      </c>
      <c r="E22" s="265">
        <v>0</v>
      </c>
      <c r="F22" s="265">
        <v>0</v>
      </c>
      <c r="G22" s="265">
        <v>0</v>
      </c>
      <c r="H22" s="265">
        <v>0</v>
      </c>
      <c r="I22" s="265">
        <v>0</v>
      </c>
      <c r="J22" s="265">
        <v>0</v>
      </c>
      <c r="K22" s="265">
        <v>0</v>
      </c>
      <c r="L22" s="265">
        <v>0</v>
      </c>
      <c r="M22" s="266">
        <v>0</v>
      </c>
      <c r="N22" s="165">
        <f t="shared" si="0"/>
        <v>0</v>
      </c>
      <c r="O22" s="166">
        <v>0</v>
      </c>
      <c r="P22" s="267">
        <v>0</v>
      </c>
      <c r="Q22" s="268">
        <f t="shared" si="1"/>
        <v>0</v>
      </c>
      <c r="R22" s="269" t="s">
        <v>256</v>
      </c>
    </row>
    <row r="23" spans="1:18" x14ac:dyDescent="0.2">
      <c r="A23" s="262" t="s">
        <v>33</v>
      </c>
      <c r="B23" s="263">
        <v>0</v>
      </c>
      <c r="C23" s="264">
        <v>0</v>
      </c>
      <c r="D23" s="265">
        <v>115.117</v>
      </c>
      <c r="E23" s="265">
        <v>0</v>
      </c>
      <c r="F23" s="265">
        <v>0</v>
      </c>
      <c r="G23" s="265">
        <v>0</v>
      </c>
      <c r="H23" s="265">
        <v>0</v>
      </c>
      <c r="I23" s="265">
        <v>10617.883</v>
      </c>
      <c r="J23" s="265">
        <v>0</v>
      </c>
      <c r="K23" s="265">
        <v>0</v>
      </c>
      <c r="L23" s="265">
        <v>0</v>
      </c>
      <c r="M23" s="266">
        <v>0</v>
      </c>
      <c r="N23" s="165">
        <f t="shared" si="0"/>
        <v>5596</v>
      </c>
      <c r="O23" s="166">
        <v>16329</v>
      </c>
      <c r="P23" s="267">
        <v>16329</v>
      </c>
      <c r="Q23" s="268">
        <f t="shared" si="1"/>
        <v>0</v>
      </c>
      <c r="R23" s="268">
        <f t="shared" si="2"/>
        <v>100</v>
      </c>
    </row>
    <row r="24" spans="1:18" x14ac:dyDescent="0.2">
      <c r="A24" s="262" t="s">
        <v>34</v>
      </c>
      <c r="B24" s="263">
        <v>0</v>
      </c>
      <c r="C24" s="264">
        <v>0</v>
      </c>
      <c r="D24" s="265">
        <v>0</v>
      </c>
      <c r="E24" s="265">
        <v>0</v>
      </c>
      <c r="F24" s="265">
        <v>0</v>
      </c>
      <c r="G24" s="265">
        <v>0</v>
      </c>
      <c r="H24" s="265">
        <v>0</v>
      </c>
      <c r="I24" s="265">
        <v>0</v>
      </c>
      <c r="J24" s="265">
        <v>0</v>
      </c>
      <c r="K24" s="265">
        <v>8587</v>
      </c>
      <c r="L24" s="265">
        <v>0</v>
      </c>
      <c r="M24" s="266">
        <v>0</v>
      </c>
      <c r="N24" s="165">
        <f t="shared" si="0"/>
        <v>0</v>
      </c>
      <c r="O24" s="166">
        <v>8587</v>
      </c>
      <c r="P24" s="267">
        <v>13063</v>
      </c>
      <c r="Q24" s="268">
        <f t="shared" si="1"/>
        <v>4476</v>
      </c>
      <c r="R24" s="268">
        <f t="shared" si="2"/>
        <v>65.735282859986228</v>
      </c>
    </row>
    <row r="25" spans="1:18" x14ac:dyDescent="0.2">
      <c r="A25" s="262" t="s">
        <v>35</v>
      </c>
      <c r="B25" s="263">
        <v>0</v>
      </c>
      <c r="C25" s="264">
        <v>0</v>
      </c>
      <c r="D25" s="265">
        <v>0</v>
      </c>
      <c r="E25" s="265">
        <v>0</v>
      </c>
      <c r="F25" s="265">
        <v>0</v>
      </c>
      <c r="G25" s="265">
        <v>0</v>
      </c>
      <c r="H25" s="265">
        <v>0</v>
      </c>
      <c r="I25" s="265">
        <v>0</v>
      </c>
      <c r="J25" s="265">
        <v>0</v>
      </c>
      <c r="K25" s="265">
        <v>0</v>
      </c>
      <c r="L25" s="265">
        <v>0</v>
      </c>
      <c r="M25" s="266">
        <v>0</v>
      </c>
      <c r="N25" s="165">
        <f t="shared" si="0"/>
        <v>0</v>
      </c>
      <c r="O25" s="166">
        <v>0</v>
      </c>
      <c r="P25" s="267">
        <v>4000</v>
      </c>
      <c r="Q25" s="268">
        <f t="shared" si="1"/>
        <v>4000</v>
      </c>
      <c r="R25" s="268">
        <f t="shared" si="2"/>
        <v>0</v>
      </c>
    </row>
    <row r="26" spans="1:18" x14ac:dyDescent="0.2">
      <c r="A26" s="262" t="s">
        <v>36</v>
      </c>
      <c r="B26" s="263">
        <v>0</v>
      </c>
      <c r="C26" s="264">
        <v>0</v>
      </c>
      <c r="D26" s="265">
        <v>0</v>
      </c>
      <c r="E26" s="265">
        <v>0</v>
      </c>
      <c r="F26" s="265">
        <v>0</v>
      </c>
      <c r="G26" s="265">
        <v>0</v>
      </c>
      <c r="H26" s="265">
        <v>0</v>
      </c>
      <c r="I26" s="265">
        <v>0</v>
      </c>
      <c r="J26" s="265">
        <v>0</v>
      </c>
      <c r="K26" s="265">
        <v>0</v>
      </c>
      <c r="L26" s="265">
        <v>0</v>
      </c>
      <c r="M26" s="266">
        <v>0</v>
      </c>
      <c r="N26" s="165">
        <f t="shared" si="0"/>
        <v>0</v>
      </c>
      <c r="O26" s="166">
        <v>0</v>
      </c>
      <c r="P26" s="267">
        <v>7258</v>
      </c>
      <c r="Q26" s="268">
        <f t="shared" si="1"/>
        <v>7258</v>
      </c>
      <c r="R26" s="268">
        <f t="shared" si="2"/>
        <v>0</v>
      </c>
    </row>
    <row r="27" spans="1:18" x14ac:dyDescent="0.2">
      <c r="A27" s="167" t="s">
        <v>37</v>
      </c>
      <c r="B27" s="263">
        <v>0</v>
      </c>
      <c r="C27" s="264">
        <v>47.386000000000003</v>
      </c>
      <c r="D27" s="265">
        <v>65.442999999999984</v>
      </c>
      <c r="E27" s="265">
        <v>877.27100000000007</v>
      </c>
      <c r="F27" s="265">
        <v>604.33100000000002</v>
      </c>
      <c r="G27" s="265">
        <v>680.8370000000001</v>
      </c>
      <c r="H27" s="265">
        <v>516.1349999999992</v>
      </c>
      <c r="I27" s="265">
        <v>331.28600000000006</v>
      </c>
      <c r="J27" s="265">
        <v>293</v>
      </c>
      <c r="K27" s="265">
        <v>0.31100000000071759</v>
      </c>
      <c r="L27" s="265">
        <v>71</v>
      </c>
      <c r="M27" s="266">
        <v>541.99999999999989</v>
      </c>
      <c r="N27" s="165">
        <f t="shared" si="0"/>
        <v>284.99999999999909</v>
      </c>
      <c r="O27" s="166">
        <v>4314</v>
      </c>
      <c r="P27" s="267">
        <v>5815</v>
      </c>
      <c r="Q27" s="268">
        <f t="shared" si="1"/>
        <v>1501</v>
      </c>
      <c r="R27" s="268">
        <f t="shared" si="2"/>
        <v>74.187446259673266</v>
      </c>
    </row>
    <row r="28" spans="1:18" x14ac:dyDescent="0.2">
      <c r="A28" s="262" t="s">
        <v>38</v>
      </c>
      <c r="B28" s="263">
        <v>0</v>
      </c>
      <c r="C28" s="264">
        <v>313.77999999999997</v>
      </c>
      <c r="D28" s="265">
        <v>-313.77999999999997</v>
      </c>
      <c r="E28" s="265">
        <v>1465.4860000000001</v>
      </c>
      <c r="F28" s="265">
        <v>1046.3259999999998</v>
      </c>
      <c r="G28" s="265">
        <v>1344.9269999999999</v>
      </c>
      <c r="H28" s="265">
        <v>1203.4850000000004</v>
      </c>
      <c r="I28" s="265">
        <v>542.90999999999985</v>
      </c>
      <c r="J28" s="265">
        <v>790</v>
      </c>
      <c r="K28" s="265">
        <v>1543.866</v>
      </c>
      <c r="L28" s="265">
        <v>338</v>
      </c>
      <c r="M28" s="266">
        <v>789</v>
      </c>
      <c r="N28" s="165">
        <f t="shared" si="0"/>
        <v>857.99999999999909</v>
      </c>
      <c r="O28" s="166">
        <v>9922</v>
      </c>
      <c r="P28" s="267">
        <v>14880</v>
      </c>
      <c r="Q28" s="268">
        <f t="shared" si="1"/>
        <v>4958</v>
      </c>
      <c r="R28" s="268">
        <f t="shared" si="2"/>
        <v>66.680107526881713</v>
      </c>
    </row>
    <row r="29" spans="1:18" ht="14.25" x14ac:dyDescent="0.2">
      <c r="A29" s="167" t="s">
        <v>313</v>
      </c>
      <c r="B29" s="263">
        <v>0</v>
      </c>
      <c r="C29" s="264">
        <v>0</v>
      </c>
      <c r="D29" s="265">
        <v>0</v>
      </c>
      <c r="E29" s="265">
        <v>0</v>
      </c>
      <c r="F29" s="265">
        <v>0</v>
      </c>
      <c r="G29" s="265">
        <v>0</v>
      </c>
      <c r="H29" s="265">
        <v>0</v>
      </c>
      <c r="I29" s="265">
        <v>0</v>
      </c>
      <c r="J29" s="265">
        <v>0</v>
      </c>
      <c r="K29" s="265">
        <v>0</v>
      </c>
      <c r="L29" s="265">
        <v>0</v>
      </c>
      <c r="M29" s="266">
        <v>0</v>
      </c>
      <c r="N29" s="165">
        <f t="shared" si="0"/>
        <v>0</v>
      </c>
      <c r="O29" s="166">
        <v>0</v>
      </c>
      <c r="P29" s="267">
        <v>0</v>
      </c>
      <c r="Q29" s="268">
        <f t="shared" si="1"/>
        <v>0</v>
      </c>
      <c r="R29" s="269" t="s">
        <v>256</v>
      </c>
    </row>
    <row r="30" spans="1:18" x14ac:dyDescent="0.2">
      <c r="A30" s="262" t="s">
        <v>39</v>
      </c>
      <c r="B30" s="263">
        <v>0</v>
      </c>
      <c r="C30" s="264">
        <v>0</v>
      </c>
      <c r="D30" s="265">
        <v>0</v>
      </c>
      <c r="E30" s="265">
        <v>0</v>
      </c>
      <c r="F30" s="265">
        <v>0</v>
      </c>
      <c r="G30" s="265">
        <v>0</v>
      </c>
      <c r="H30" s="265">
        <v>0</v>
      </c>
      <c r="I30" s="265">
        <v>0</v>
      </c>
      <c r="J30" s="265">
        <v>0</v>
      </c>
      <c r="K30" s="265">
        <v>0</v>
      </c>
      <c r="L30" s="265">
        <v>0</v>
      </c>
      <c r="M30" s="266">
        <v>0</v>
      </c>
      <c r="N30" s="165">
        <f t="shared" si="0"/>
        <v>0</v>
      </c>
      <c r="O30" s="166">
        <v>0</v>
      </c>
      <c r="P30" s="267">
        <v>21228</v>
      </c>
      <c r="Q30" s="268">
        <f t="shared" si="1"/>
        <v>21228</v>
      </c>
      <c r="R30" s="268">
        <f t="shared" si="2"/>
        <v>0</v>
      </c>
    </row>
    <row r="31" spans="1:18" x14ac:dyDescent="0.2">
      <c r="A31" s="262" t="s">
        <v>40</v>
      </c>
      <c r="B31" s="263">
        <v>0</v>
      </c>
      <c r="C31" s="264">
        <v>0</v>
      </c>
      <c r="D31" s="265">
        <v>0</v>
      </c>
      <c r="E31" s="265">
        <v>0</v>
      </c>
      <c r="F31" s="265">
        <v>0</v>
      </c>
      <c r="G31" s="265">
        <v>8422.5400000000009</v>
      </c>
      <c r="H31" s="265">
        <v>0</v>
      </c>
      <c r="I31" s="265">
        <v>0</v>
      </c>
      <c r="J31" s="265">
        <v>18889</v>
      </c>
      <c r="K31" s="265">
        <v>5986.4599999999991</v>
      </c>
      <c r="L31" s="265">
        <v>0</v>
      </c>
      <c r="M31" s="266">
        <v>992</v>
      </c>
      <c r="N31" s="165">
        <f t="shared" si="0"/>
        <v>0</v>
      </c>
      <c r="O31" s="166">
        <v>34290</v>
      </c>
      <c r="P31" s="267">
        <v>34291</v>
      </c>
      <c r="Q31" s="268">
        <f t="shared" si="1"/>
        <v>1</v>
      </c>
      <c r="R31" s="268">
        <f t="shared" si="2"/>
        <v>99.997083782916789</v>
      </c>
    </row>
    <row r="32" spans="1:18" x14ac:dyDescent="0.2">
      <c r="A32" s="262" t="s">
        <v>41</v>
      </c>
      <c r="B32" s="263">
        <v>0</v>
      </c>
      <c r="C32" s="264">
        <v>0</v>
      </c>
      <c r="D32" s="265">
        <v>0</v>
      </c>
      <c r="E32" s="265">
        <v>0</v>
      </c>
      <c r="F32" s="265">
        <v>0</v>
      </c>
      <c r="G32" s="265">
        <v>0</v>
      </c>
      <c r="H32" s="265">
        <v>7828.125</v>
      </c>
      <c r="I32" s="265">
        <v>0</v>
      </c>
      <c r="J32" s="265">
        <v>24685</v>
      </c>
      <c r="K32" s="265">
        <v>-0.125</v>
      </c>
      <c r="L32" s="265">
        <v>5741</v>
      </c>
      <c r="M32" s="266">
        <v>5456</v>
      </c>
      <c r="N32" s="165">
        <f t="shared" si="0"/>
        <v>0</v>
      </c>
      <c r="O32" s="166">
        <v>43710</v>
      </c>
      <c r="P32" s="267">
        <v>47354</v>
      </c>
      <c r="Q32" s="268">
        <f t="shared" si="1"/>
        <v>3644</v>
      </c>
      <c r="R32" s="268">
        <f t="shared" si="2"/>
        <v>92.304768340583692</v>
      </c>
    </row>
    <row r="33" spans="1:18" x14ac:dyDescent="0.2">
      <c r="A33" s="262" t="s">
        <v>42</v>
      </c>
      <c r="B33" s="263">
        <v>0</v>
      </c>
      <c r="C33" s="264">
        <v>0</v>
      </c>
      <c r="D33" s="265">
        <v>0</v>
      </c>
      <c r="E33" s="265">
        <v>0</v>
      </c>
      <c r="F33" s="265">
        <v>0</v>
      </c>
      <c r="G33" s="265">
        <v>0</v>
      </c>
      <c r="H33" s="265">
        <v>0</v>
      </c>
      <c r="I33" s="265">
        <v>0</v>
      </c>
      <c r="J33" s="265">
        <v>0</v>
      </c>
      <c r="K33" s="265">
        <v>0</v>
      </c>
      <c r="L33" s="265">
        <v>0</v>
      </c>
      <c r="M33" s="266">
        <v>0</v>
      </c>
      <c r="N33" s="165">
        <f t="shared" si="0"/>
        <v>0</v>
      </c>
      <c r="O33" s="166">
        <v>0</v>
      </c>
      <c r="P33" s="267">
        <v>7258</v>
      </c>
      <c r="Q33" s="268">
        <f t="shared" si="1"/>
        <v>7258</v>
      </c>
      <c r="R33" s="268">
        <f t="shared" si="2"/>
        <v>0</v>
      </c>
    </row>
    <row r="34" spans="1:18" x14ac:dyDescent="0.2">
      <c r="A34" s="167" t="s">
        <v>43</v>
      </c>
      <c r="B34" s="263">
        <v>0</v>
      </c>
      <c r="C34" s="264">
        <v>1832.923</v>
      </c>
      <c r="D34" s="265">
        <v>-1832.923</v>
      </c>
      <c r="E34" s="265">
        <v>0</v>
      </c>
      <c r="F34" s="265">
        <v>0</v>
      </c>
      <c r="G34" s="265">
        <v>0</v>
      </c>
      <c r="H34" s="265">
        <v>0</v>
      </c>
      <c r="I34" s="265">
        <v>0</v>
      </c>
      <c r="J34" s="265">
        <v>0</v>
      </c>
      <c r="K34" s="265">
        <v>47</v>
      </c>
      <c r="L34" s="265">
        <v>48</v>
      </c>
      <c r="M34" s="266">
        <v>287</v>
      </c>
      <c r="N34" s="165">
        <f t="shared" si="0"/>
        <v>1054</v>
      </c>
      <c r="O34" s="166">
        <v>1436</v>
      </c>
      <c r="P34" s="267">
        <v>7258</v>
      </c>
      <c r="Q34" s="268">
        <f t="shared" si="1"/>
        <v>5822</v>
      </c>
      <c r="R34" s="268">
        <f t="shared" si="2"/>
        <v>19.785064756131167</v>
      </c>
    </row>
    <row r="35" spans="1:18" x14ac:dyDescent="0.2">
      <c r="A35" s="262" t="s">
        <v>44</v>
      </c>
      <c r="B35" s="263">
        <v>0</v>
      </c>
      <c r="C35" s="264">
        <v>7336.2060000000001</v>
      </c>
      <c r="D35" s="265">
        <v>-7336.2060000000001</v>
      </c>
      <c r="E35" s="265">
        <v>0</v>
      </c>
      <c r="F35" s="265">
        <v>0</v>
      </c>
      <c r="G35" s="265">
        <v>0</v>
      </c>
      <c r="H35" s="265">
        <v>0</v>
      </c>
      <c r="I35" s="265">
        <v>0</v>
      </c>
      <c r="J35" s="265">
        <v>0</v>
      </c>
      <c r="K35" s="265">
        <v>0</v>
      </c>
      <c r="L35" s="265">
        <v>36055</v>
      </c>
      <c r="M35" s="266">
        <v>0</v>
      </c>
      <c r="N35" s="165">
        <f t="shared" si="0"/>
        <v>7197</v>
      </c>
      <c r="O35" s="166">
        <v>43252</v>
      </c>
      <c r="P35" s="267">
        <v>66949</v>
      </c>
      <c r="Q35" s="268">
        <f t="shared" si="1"/>
        <v>23697</v>
      </c>
      <c r="R35" s="268">
        <f t="shared" si="2"/>
        <v>64.604400364456524</v>
      </c>
    </row>
    <row r="36" spans="1:18" x14ac:dyDescent="0.2">
      <c r="A36" s="262" t="s">
        <v>45</v>
      </c>
      <c r="B36" s="168">
        <f>6440+281</f>
        <v>6721</v>
      </c>
      <c r="C36" s="264">
        <v>0.10499999999956344</v>
      </c>
      <c r="D36" s="265">
        <v>14611.016</v>
      </c>
      <c r="E36" s="265">
        <v>28233.437999999998</v>
      </c>
      <c r="F36" s="265">
        <v>28638.412999999997</v>
      </c>
      <c r="G36" s="265">
        <v>0</v>
      </c>
      <c r="H36" s="265">
        <v>26615.625000000004</v>
      </c>
      <c r="I36" s="265">
        <v>0</v>
      </c>
      <c r="J36" s="265">
        <v>21045</v>
      </c>
      <c r="K36" s="265">
        <v>0.40300000000206637</v>
      </c>
      <c r="L36" s="265">
        <v>26126.999999999989</v>
      </c>
      <c r="M36" s="266">
        <v>0</v>
      </c>
      <c r="N36" s="165">
        <f t="shared" si="0"/>
        <v>38027</v>
      </c>
      <c r="O36" s="166">
        <v>190019</v>
      </c>
      <c r="P36" s="267">
        <v>220441</v>
      </c>
      <c r="Q36" s="268">
        <f t="shared" si="1"/>
        <v>30422</v>
      </c>
      <c r="R36" s="268">
        <f t="shared" si="2"/>
        <v>86.199481947550595</v>
      </c>
    </row>
    <row r="37" spans="1:18" x14ac:dyDescent="0.2">
      <c r="A37" s="262" t="s">
        <v>46</v>
      </c>
      <c r="B37" s="263">
        <v>0.28100000000000003</v>
      </c>
      <c r="C37" s="264">
        <v>0</v>
      </c>
      <c r="D37" s="265">
        <v>0</v>
      </c>
      <c r="E37" s="265">
        <v>0</v>
      </c>
      <c r="F37" s="265">
        <v>0</v>
      </c>
      <c r="G37" s="265">
        <v>0</v>
      </c>
      <c r="H37" s="265">
        <v>0</v>
      </c>
      <c r="I37" s="265">
        <v>0</v>
      </c>
      <c r="J37" s="265">
        <v>3421</v>
      </c>
      <c r="K37" s="265">
        <v>8392.7189999999991</v>
      </c>
      <c r="L37" s="265">
        <v>5761.0000000000018</v>
      </c>
      <c r="M37" s="266">
        <v>6018</v>
      </c>
      <c r="N37" s="165">
        <f t="shared" si="0"/>
        <v>13623</v>
      </c>
      <c r="O37" s="166">
        <v>37216</v>
      </c>
      <c r="P37" s="267">
        <v>37556</v>
      </c>
      <c r="Q37" s="268">
        <f t="shared" si="1"/>
        <v>340</v>
      </c>
      <c r="R37" s="268">
        <f t="shared" si="2"/>
        <v>99.094685269996802</v>
      </c>
    </row>
    <row r="38" spans="1:18" x14ac:dyDescent="0.2">
      <c r="A38" s="262" t="s">
        <v>47</v>
      </c>
      <c r="B38" s="263">
        <v>0</v>
      </c>
      <c r="C38" s="264">
        <v>0</v>
      </c>
      <c r="D38" s="265">
        <v>0</v>
      </c>
      <c r="E38" s="265">
        <v>0</v>
      </c>
      <c r="F38" s="265">
        <v>0</v>
      </c>
      <c r="G38" s="265">
        <v>0</v>
      </c>
      <c r="H38" s="265">
        <v>0</v>
      </c>
      <c r="I38" s="265">
        <v>0</v>
      </c>
      <c r="J38" s="265">
        <v>0</v>
      </c>
      <c r="K38" s="265">
        <v>0</v>
      </c>
      <c r="L38" s="265">
        <v>0</v>
      </c>
      <c r="M38" s="266">
        <v>0</v>
      </c>
      <c r="N38" s="165">
        <f t="shared" si="0"/>
        <v>0</v>
      </c>
      <c r="O38" s="166">
        <v>0</v>
      </c>
      <c r="P38" s="267">
        <v>0</v>
      </c>
      <c r="Q38" s="268">
        <f t="shared" si="1"/>
        <v>0</v>
      </c>
      <c r="R38" s="269" t="s">
        <v>256</v>
      </c>
    </row>
    <row r="39" spans="1:18" x14ac:dyDescent="0.2">
      <c r="A39" s="262" t="s">
        <v>48</v>
      </c>
      <c r="B39" s="263">
        <v>0</v>
      </c>
      <c r="C39" s="264">
        <v>0</v>
      </c>
      <c r="D39" s="265">
        <v>0</v>
      </c>
      <c r="E39" s="265">
        <v>0</v>
      </c>
      <c r="F39" s="265">
        <v>0</v>
      </c>
      <c r="G39" s="265">
        <v>0</v>
      </c>
      <c r="H39" s="265">
        <v>0</v>
      </c>
      <c r="I39" s="265">
        <v>0</v>
      </c>
      <c r="J39" s="265">
        <v>0</v>
      </c>
      <c r="K39" s="265">
        <v>0</v>
      </c>
      <c r="L39" s="265">
        <v>0</v>
      </c>
      <c r="M39" s="266">
        <v>0</v>
      </c>
      <c r="N39" s="165">
        <f t="shared" si="0"/>
        <v>0</v>
      </c>
      <c r="O39" s="166">
        <v>0</v>
      </c>
      <c r="P39" s="267">
        <v>26127</v>
      </c>
      <c r="Q39" s="268">
        <f t="shared" si="1"/>
        <v>26127</v>
      </c>
      <c r="R39" s="268">
        <f t="shared" si="2"/>
        <v>0</v>
      </c>
    </row>
    <row r="40" spans="1:18" x14ac:dyDescent="0.2">
      <c r="A40" s="262" t="s">
        <v>49</v>
      </c>
      <c r="B40" s="263">
        <v>0</v>
      </c>
      <c r="C40" s="264">
        <v>0</v>
      </c>
      <c r="D40" s="265">
        <v>0</v>
      </c>
      <c r="E40" s="265">
        <v>0</v>
      </c>
      <c r="F40" s="265">
        <v>0</v>
      </c>
      <c r="G40" s="265">
        <v>0</v>
      </c>
      <c r="H40" s="265">
        <v>0</v>
      </c>
      <c r="I40" s="265">
        <v>0</v>
      </c>
      <c r="J40" s="265">
        <v>0</v>
      </c>
      <c r="K40" s="265">
        <v>0</v>
      </c>
      <c r="L40" s="265">
        <v>0</v>
      </c>
      <c r="M40" s="266">
        <v>0</v>
      </c>
      <c r="N40" s="165">
        <f t="shared" si="0"/>
        <v>0</v>
      </c>
      <c r="O40" s="166">
        <v>0</v>
      </c>
      <c r="P40" s="267">
        <v>0</v>
      </c>
      <c r="Q40" s="268">
        <f t="shared" si="1"/>
        <v>0</v>
      </c>
      <c r="R40" s="269" t="s">
        <v>256</v>
      </c>
    </row>
    <row r="41" spans="1:18" x14ac:dyDescent="0.2">
      <c r="A41" s="262" t="s">
        <v>50</v>
      </c>
      <c r="B41" s="263">
        <v>0</v>
      </c>
      <c r="C41" s="264">
        <v>0</v>
      </c>
      <c r="D41" s="265">
        <v>0</v>
      </c>
      <c r="E41" s="265">
        <v>0</v>
      </c>
      <c r="F41" s="265">
        <v>0</v>
      </c>
      <c r="G41" s="265">
        <v>0</v>
      </c>
      <c r="H41" s="265">
        <v>0</v>
      </c>
      <c r="I41" s="265">
        <v>0</v>
      </c>
      <c r="J41" s="265">
        <v>0</v>
      </c>
      <c r="K41" s="265">
        <v>15027</v>
      </c>
      <c r="L41" s="265">
        <v>0</v>
      </c>
      <c r="M41" s="266">
        <v>0</v>
      </c>
      <c r="N41" s="165">
        <f t="shared" si="0"/>
        <v>7834</v>
      </c>
      <c r="O41" s="166">
        <v>22861</v>
      </c>
      <c r="P41" s="267">
        <v>22861</v>
      </c>
      <c r="Q41" s="268">
        <f t="shared" si="1"/>
        <v>0</v>
      </c>
      <c r="R41" s="268">
        <f t="shared" si="2"/>
        <v>100</v>
      </c>
    </row>
    <row r="42" spans="1:18" x14ac:dyDescent="0.2">
      <c r="A42" s="262" t="s">
        <v>51</v>
      </c>
      <c r="B42" s="263">
        <v>0</v>
      </c>
      <c r="C42" s="264">
        <v>0</v>
      </c>
      <c r="D42" s="265">
        <v>0</v>
      </c>
      <c r="E42" s="265">
        <v>0</v>
      </c>
      <c r="F42" s="265">
        <v>0</v>
      </c>
      <c r="G42" s="265">
        <v>0</v>
      </c>
      <c r="H42" s="265">
        <v>0</v>
      </c>
      <c r="I42" s="265">
        <v>0</v>
      </c>
      <c r="J42" s="265">
        <v>0</v>
      </c>
      <c r="K42" s="265">
        <v>0</v>
      </c>
      <c r="L42" s="265">
        <v>0</v>
      </c>
      <c r="M42" s="266">
        <v>0</v>
      </c>
      <c r="N42" s="165">
        <f t="shared" si="0"/>
        <v>0</v>
      </c>
      <c r="O42" s="166">
        <v>0</v>
      </c>
      <c r="P42" s="267">
        <v>0</v>
      </c>
      <c r="Q42" s="268">
        <f t="shared" si="1"/>
        <v>0</v>
      </c>
      <c r="R42" s="269" t="s">
        <v>256</v>
      </c>
    </row>
    <row r="43" spans="1:18" x14ac:dyDescent="0.2">
      <c r="A43" s="262" t="s">
        <v>52</v>
      </c>
      <c r="B43" s="263">
        <v>0</v>
      </c>
      <c r="C43" s="264">
        <v>0</v>
      </c>
      <c r="D43" s="265">
        <v>0</v>
      </c>
      <c r="E43" s="265">
        <v>0</v>
      </c>
      <c r="F43" s="265">
        <v>0</v>
      </c>
      <c r="G43" s="265">
        <v>0</v>
      </c>
      <c r="H43" s="265">
        <v>0</v>
      </c>
      <c r="I43" s="265">
        <v>0</v>
      </c>
      <c r="J43" s="265">
        <v>0</v>
      </c>
      <c r="K43" s="265">
        <v>0</v>
      </c>
      <c r="L43" s="265">
        <v>0</v>
      </c>
      <c r="M43" s="266">
        <v>0</v>
      </c>
      <c r="N43" s="165">
        <f t="shared" si="0"/>
        <v>0</v>
      </c>
      <c r="O43" s="166">
        <v>0</v>
      </c>
      <c r="P43" s="267">
        <v>0</v>
      </c>
      <c r="Q43" s="268">
        <f t="shared" si="1"/>
        <v>0</v>
      </c>
      <c r="R43" s="269" t="s">
        <v>256</v>
      </c>
    </row>
    <row r="44" spans="1:18" x14ac:dyDescent="0.2">
      <c r="A44" s="270" t="s">
        <v>53</v>
      </c>
      <c r="B44" s="271">
        <v>0</v>
      </c>
      <c r="C44" s="264">
        <v>0</v>
      </c>
      <c r="D44" s="265">
        <v>0</v>
      </c>
      <c r="E44" s="265">
        <v>0</v>
      </c>
      <c r="F44" s="265">
        <v>0</v>
      </c>
      <c r="G44" s="265">
        <v>0</v>
      </c>
      <c r="H44" s="265">
        <v>0</v>
      </c>
      <c r="I44" s="265">
        <v>0</v>
      </c>
      <c r="J44" s="265">
        <v>0</v>
      </c>
      <c r="K44" s="265">
        <v>0</v>
      </c>
      <c r="L44" s="265">
        <v>0</v>
      </c>
      <c r="M44" s="266">
        <v>0</v>
      </c>
      <c r="N44" s="165">
        <f t="shared" si="0"/>
        <v>0</v>
      </c>
      <c r="O44" s="166">
        <v>0</v>
      </c>
      <c r="P44" s="267">
        <v>19594</v>
      </c>
      <c r="Q44" s="268">
        <f t="shared" si="1"/>
        <v>19594</v>
      </c>
      <c r="R44" s="268">
        <f t="shared" si="2"/>
        <v>0</v>
      </c>
    </row>
    <row r="45" spans="1:18" x14ac:dyDescent="0.2">
      <c r="A45" s="262"/>
      <c r="C45" s="264"/>
      <c r="D45" s="265"/>
      <c r="E45" s="265"/>
      <c r="F45" s="265"/>
      <c r="G45" s="265"/>
      <c r="H45" s="265"/>
      <c r="I45" s="265"/>
      <c r="J45" s="265"/>
      <c r="K45" s="265"/>
      <c r="L45" s="265"/>
      <c r="M45" s="265"/>
      <c r="N45" s="265"/>
      <c r="O45" s="267"/>
      <c r="P45" s="169"/>
      <c r="Q45" s="268"/>
      <c r="R45" s="269"/>
    </row>
    <row r="46" spans="1:18" x14ac:dyDescent="0.2">
      <c r="A46" s="272" t="s">
        <v>55</v>
      </c>
      <c r="B46" s="273">
        <f>SUM(B5:B44)</f>
        <v>20062.280999999999</v>
      </c>
      <c r="C46" s="273">
        <f>SUM(C5:C45)</f>
        <v>84278.019</v>
      </c>
      <c r="D46" s="274">
        <f t="shared" ref="D46:Q46" si="3">SUM(D5:D44)</f>
        <v>-5608.0490000000027</v>
      </c>
      <c r="E46" s="274">
        <f t="shared" si="3"/>
        <v>123288.95499999999</v>
      </c>
      <c r="F46" s="274">
        <f t="shared" si="3"/>
        <v>51633.45</v>
      </c>
      <c r="G46" s="274">
        <f t="shared" si="3"/>
        <v>78836.361999999994</v>
      </c>
      <c r="H46" s="274">
        <f t="shared" si="3"/>
        <v>99677.812000000005</v>
      </c>
      <c r="I46" s="274">
        <f t="shared" si="3"/>
        <v>94238.155999999988</v>
      </c>
      <c r="J46" s="274">
        <f t="shared" si="3"/>
        <v>160426</v>
      </c>
      <c r="K46" s="274">
        <f t="shared" si="3"/>
        <v>156283.72600000002</v>
      </c>
      <c r="L46" s="274">
        <f t="shared" si="3"/>
        <v>119077.76999999997</v>
      </c>
      <c r="M46" s="274">
        <f>SUM(M5:M44)</f>
        <v>75719.517999999996</v>
      </c>
      <c r="N46" s="274">
        <f>SUM(N5:N44)</f>
        <v>205169</v>
      </c>
      <c r="O46" s="256">
        <f>SUM(O5:O44)</f>
        <v>1263083</v>
      </c>
      <c r="P46" s="256">
        <f>SUM(P5:P44)</f>
        <v>1498212.017218543</v>
      </c>
      <c r="Q46" s="256">
        <f t="shared" si="3"/>
        <v>235129.01721854304</v>
      </c>
      <c r="R46" s="275">
        <f t="shared" si="2"/>
        <v>84.306025147557932</v>
      </c>
    </row>
    <row r="47" spans="1:18" x14ac:dyDescent="0.2">
      <c r="A47" s="70" t="s">
        <v>314</v>
      </c>
      <c r="B47" s="70"/>
      <c r="C47" s="265"/>
      <c r="D47" s="265"/>
      <c r="E47" s="265"/>
      <c r="F47" s="265"/>
      <c r="G47" s="265"/>
      <c r="O47" s="265"/>
      <c r="P47" s="265"/>
    </row>
    <row r="48" spans="1:18" x14ac:dyDescent="0.2">
      <c r="A48" s="70" t="s">
        <v>315</v>
      </c>
      <c r="B48" s="70"/>
      <c r="C48" s="265"/>
      <c r="D48" s="265"/>
      <c r="E48" s="265"/>
      <c r="F48" s="265"/>
      <c r="G48" s="265"/>
      <c r="P48" s="265"/>
    </row>
    <row r="49" spans="1:21" x14ac:dyDescent="0.2">
      <c r="A49" s="70" t="s">
        <v>434</v>
      </c>
      <c r="B49" s="70"/>
      <c r="C49" s="265"/>
      <c r="D49" s="265"/>
      <c r="E49" s="265"/>
      <c r="F49" s="265"/>
      <c r="G49" s="265"/>
      <c r="P49" s="265"/>
    </row>
    <row r="50" spans="1:21" s="279" customFormat="1" x14ac:dyDescent="0.2">
      <c r="A50" s="299" t="s">
        <v>442</v>
      </c>
      <c r="B50" s="363"/>
      <c r="C50" s="363"/>
      <c r="D50" s="363"/>
      <c r="E50" s="363"/>
      <c r="F50" s="363"/>
      <c r="G50" s="363"/>
      <c r="H50" s="363"/>
      <c r="I50" s="363"/>
      <c r="J50" s="363"/>
      <c r="K50" s="363"/>
      <c r="L50" s="363"/>
      <c r="M50" s="300"/>
      <c r="N50" s="300"/>
      <c r="O50" s="300"/>
      <c r="P50" s="364"/>
      <c r="Q50" s="365"/>
      <c r="U50" s="321"/>
    </row>
    <row r="51" spans="1:21" x14ac:dyDescent="0.2">
      <c r="A51" s="6" t="s">
        <v>424</v>
      </c>
      <c r="B51" s="70"/>
      <c r="C51" s="265"/>
      <c r="D51" s="265"/>
      <c r="E51" s="265"/>
      <c r="F51" s="265"/>
      <c r="G51" s="265"/>
      <c r="O51" s="276"/>
      <c r="P51" s="265"/>
    </row>
    <row r="52" spans="1:21" x14ac:dyDescent="0.2">
      <c r="A52" s="279" t="s">
        <v>389</v>
      </c>
      <c r="B52" s="70"/>
      <c r="C52" s="70"/>
      <c r="D52" s="70"/>
      <c r="E52" s="71"/>
      <c r="F52" s="170"/>
      <c r="G52" s="70"/>
      <c r="P52" s="265"/>
    </row>
    <row r="53" spans="1:21" x14ac:dyDescent="0.2">
      <c r="A53" s="70"/>
      <c r="B53" s="70"/>
      <c r="E53" s="265"/>
    </row>
    <row r="54" spans="1:21" x14ac:dyDescent="0.2">
      <c r="A54" s="70"/>
      <c r="B54" s="70"/>
      <c r="E54" s="265"/>
    </row>
  </sheetData>
  <mergeCells count="2">
    <mergeCell ref="D4:N4"/>
    <mergeCell ref="A1:R1"/>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3">
    <pageSetUpPr fitToPage="1"/>
  </sheetPr>
  <dimension ref="A1:W54"/>
  <sheetViews>
    <sheetView zoomScale="60" zoomScaleNormal="60" zoomScaleSheetLayoutView="50" workbookViewId="0">
      <pane xSplit="1" ySplit="5" topLeftCell="B6" activePane="bottomRight" state="frozen"/>
      <selection pane="topRight" activeCell="B1" sqref="B1"/>
      <selection pane="bottomLeft" activeCell="A6" sqref="A6"/>
      <selection pane="bottomRight"/>
    </sheetView>
  </sheetViews>
  <sheetFormatPr defaultColWidth="9.140625" defaultRowHeight="12.75" x14ac:dyDescent="0.2"/>
  <cols>
    <col min="1" max="1" width="39.28515625" style="6" customWidth="1"/>
    <col min="2" max="14" width="8" style="6" customWidth="1"/>
    <col min="15" max="15" width="9.28515625" style="6" customWidth="1"/>
    <col min="16" max="16" width="9.42578125" style="10" customWidth="1"/>
    <col min="17" max="17" width="14.85546875" style="10" customWidth="1"/>
    <col min="18" max="18" width="14.28515625" style="6" customWidth="1"/>
    <col min="19" max="19" width="10.85546875" style="6" customWidth="1"/>
    <col min="20" max="20" width="1.140625" style="6" customWidth="1"/>
    <col min="21" max="21" width="12" style="6" customWidth="1"/>
    <col min="22" max="22" width="13.140625" style="6" customWidth="1"/>
    <col min="23" max="23" width="13.5703125" style="6" bestFit="1" customWidth="1"/>
    <col min="24" max="16384" width="9.140625" style="6"/>
  </cols>
  <sheetData>
    <row r="1" spans="1:23" s="2" customFormat="1" ht="12.75" customHeight="1" x14ac:dyDescent="0.2">
      <c r="A1" s="2" t="s">
        <v>376</v>
      </c>
      <c r="B1" s="251"/>
      <c r="C1" s="251"/>
      <c r="D1" s="251"/>
      <c r="E1" s="251"/>
      <c r="F1" s="251"/>
      <c r="G1" s="251"/>
      <c r="H1" s="251"/>
      <c r="I1" s="251"/>
      <c r="J1" s="251"/>
      <c r="K1" s="251"/>
      <c r="L1" s="251"/>
      <c r="M1" s="251"/>
      <c r="N1" s="251"/>
      <c r="O1" s="251"/>
      <c r="P1" s="251"/>
      <c r="Q1" s="251"/>
    </row>
    <row r="2" spans="1:23" ht="12.75" customHeight="1" x14ac:dyDescent="0.25">
      <c r="A2" s="3"/>
      <c r="B2" s="3"/>
      <c r="C2" s="3"/>
      <c r="D2" s="3"/>
      <c r="E2" s="3"/>
      <c r="F2" s="3"/>
      <c r="G2" s="3"/>
      <c r="H2" s="3"/>
      <c r="I2" s="3"/>
      <c r="J2" s="3"/>
      <c r="K2" s="3"/>
      <c r="L2" s="3"/>
      <c r="M2" s="3"/>
      <c r="N2" s="3"/>
      <c r="O2" s="3"/>
      <c r="P2" s="4"/>
      <c r="Q2" s="4"/>
    </row>
    <row r="3" spans="1:23" ht="12.75" customHeight="1" x14ac:dyDescent="0.25">
      <c r="A3" s="3"/>
      <c r="B3" s="436" t="s">
        <v>112</v>
      </c>
      <c r="C3" s="437"/>
      <c r="D3" s="437"/>
      <c r="E3" s="437"/>
      <c r="F3" s="437"/>
      <c r="G3" s="437"/>
      <c r="H3" s="437"/>
      <c r="I3" s="437"/>
      <c r="J3" s="437"/>
      <c r="K3" s="437"/>
      <c r="L3" s="437"/>
      <c r="M3" s="437"/>
      <c r="N3" s="437"/>
      <c r="O3" s="437"/>
      <c r="P3" s="437"/>
      <c r="Q3" s="4"/>
    </row>
    <row r="4" spans="1:23" ht="12.75" customHeight="1" x14ac:dyDescent="0.2">
      <c r="B4" s="8">
        <v>40422</v>
      </c>
      <c r="C4" s="8">
        <v>40452</v>
      </c>
      <c r="D4" s="8">
        <v>40483</v>
      </c>
      <c r="E4" s="8">
        <v>40513</v>
      </c>
      <c r="F4" s="8">
        <v>40544</v>
      </c>
      <c r="G4" s="8">
        <v>40575</v>
      </c>
      <c r="H4" s="8">
        <v>40603</v>
      </c>
      <c r="I4" s="8">
        <v>40634</v>
      </c>
      <c r="J4" s="8">
        <v>40664</v>
      </c>
      <c r="K4" s="8">
        <v>40695</v>
      </c>
      <c r="L4" s="8">
        <v>40725</v>
      </c>
      <c r="M4" s="8">
        <v>40756</v>
      </c>
      <c r="N4" s="8">
        <v>40787</v>
      </c>
      <c r="O4" s="8" t="s">
        <v>57</v>
      </c>
      <c r="P4" s="72" t="s">
        <v>55</v>
      </c>
      <c r="Q4" s="35" t="s">
        <v>200</v>
      </c>
      <c r="R4" s="2" t="s">
        <v>109</v>
      </c>
      <c r="S4" s="2"/>
      <c r="U4" s="2" t="s">
        <v>58</v>
      </c>
      <c r="V4" s="2"/>
      <c r="W4" s="35" t="s">
        <v>59</v>
      </c>
    </row>
    <row r="5" spans="1:23" ht="12.75" customHeight="1" x14ac:dyDescent="0.2">
      <c r="A5" s="12"/>
      <c r="B5" s="13"/>
      <c r="C5" s="13"/>
      <c r="D5" s="13"/>
      <c r="E5" s="14"/>
      <c r="F5" s="14"/>
      <c r="G5" s="15"/>
      <c r="H5" s="15"/>
      <c r="I5" s="15"/>
      <c r="J5" s="15"/>
      <c r="K5" s="16"/>
      <c r="L5" s="16"/>
      <c r="M5" s="16"/>
      <c r="N5" s="17"/>
      <c r="O5" s="33" t="s">
        <v>60</v>
      </c>
      <c r="P5" s="35" t="s">
        <v>110</v>
      </c>
      <c r="Q5" s="35" t="s">
        <v>111</v>
      </c>
      <c r="R5" s="19" t="s">
        <v>62</v>
      </c>
      <c r="S5" s="19" t="s">
        <v>63</v>
      </c>
      <c r="T5" s="19"/>
      <c r="U5" s="19" t="s">
        <v>62</v>
      </c>
      <c r="V5" s="19" t="s">
        <v>63</v>
      </c>
      <c r="W5" s="35" t="s">
        <v>108</v>
      </c>
    </row>
    <row r="6" spans="1:23" ht="12.75" customHeight="1" x14ac:dyDescent="0.2">
      <c r="A6" s="24"/>
      <c r="B6" s="24"/>
      <c r="C6" s="24"/>
      <c r="D6" s="24"/>
      <c r="E6" s="24"/>
      <c r="F6" s="24"/>
      <c r="G6" s="24"/>
      <c r="H6" s="35" t="s">
        <v>13</v>
      </c>
      <c r="I6" s="24"/>
      <c r="J6" s="24"/>
      <c r="K6" s="24"/>
      <c r="L6" s="24"/>
      <c r="M6" s="24"/>
      <c r="N6" s="24"/>
      <c r="O6" s="24"/>
      <c r="P6" s="24"/>
      <c r="Q6" s="24"/>
    </row>
    <row r="7" spans="1:23" ht="12.75" customHeight="1" x14ac:dyDescent="0.2">
      <c r="A7" s="6" t="s">
        <v>15</v>
      </c>
      <c r="B7" s="26">
        <v>0</v>
      </c>
      <c r="C7" s="26">
        <v>0</v>
      </c>
      <c r="D7" s="26">
        <v>0</v>
      </c>
      <c r="E7" s="26">
        <v>13047</v>
      </c>
      <c r="F7" s="26">
        <v>0</v>
      </c>
      <c r="G7" s="26">
        <v>0</v>
      </c>
      <c r="H7" s="26">
        <v>0</v>
      </c>
      <c r="I7" s="26">
        <v>0</v>
      </c>
      <c r="J7" s="26">
        <v>0</v>
      </c>
      <c r="K7" s="26">
        <v>0</v>
      </c>
      <c r="L7" s="26">
        <v>0</v>
      </c>
      <c r="M7" s="26">
        <v>0</v>
      </c>
      <c r="N7" s="26">
        <v>60731</v>
      </c>
      <c r="O7" s="26">
        <v>0</v>
      </c>
      <c r="P7" s="28">
        <f>SUM(B7:O7)</f>
        <v>73778</v>
      </c>
      <c r="Q7" s="28">
        <v>45281</v>
      </c>
      <c r="R7" s="28">
        <v>0</v>
      </c>
      <c r="S7" s="28">
        <v>21395</v>
      </c>
      <c r="T7" s="28"/>
      <c r="U7" s="28"/>
      <c r="V7" s="28">
        <v>7636</v>
      </c>
      <c r="W7" s="26">
        <f>Q7+R7+S7+U7+V7</f>
        <v>74312</v>
      </c>
    </row>
    <row r="8" spans="1:23" ht="12.75" customHeight="1" x14ac:dyDescent="0.2">
      <c r="A8" s="6" t="s">
        <v>16</v>
      </c>
      <c r="B8" s="26">
        <v>0</v>
      </c>
      <c r="C8" s="26">
        <v>49151</v>
      </c>
      <c r="D8" s="26">
        <v>31313</v>
      </c>
      <c r="E8" s="26">
        <v>0</v>
      </c>
      <c r="F8" s="26">
        <v>-24576</v>
      </c>
      <c r="G8" s="26">
        <v>0</v>
      </c>
      <c r="H8" s="26">
        <v>0</v>
      </c>
      <c r="I8" s="26">
        <v>0</v>
      </c>
      <c r="J8" s="26">
        <v>0</v>
      </c>
      <c r="K8" s="26">
        <v>0</v>
      </c>
      <c r="L8" s="26">
        <v>0</v>
      </c>
      <c r="M8" s="26">
        <v>32982</v>
      </c>
      <c r="N8" s="26">
        <v>54570</v>
      </c>
      <c r="O8" s="26">
        <v>0</v>
      </c>
      <c r="P8" s="28">
        <f t="shared" ref="P8:P46" si="0">SUM(B8:O8)</f>
        <v>143440</v>
      </c>
      <c r="Q8" s="28">
        <v>87402</v>
      </c>
      <c r="R8" s="28">
        <v>0</v>
      </c>
      <c r="S8" s="28">
        <v>41299</v>
      </c>
      <c r="T8" s="28"/>
      <c r="U8" s="28"/>
      <c r="V8" s="28">
        <v>14740</v>
      </c>
      <c r="W8" s="26">
        <f t="shared" ref="W8:W46" si="1">Q8+R8+S8+U8+V8</f>
        <v>143441</v>
      </c>
    </row>
    <row r="9" spans="1:23" ht="12.75" customHeight="1" x14ac:dyDescent="0.2">
      <c r="A9" s="6" t="s">
        <v>17</v>
      </c>
      <c r="B9" s="26">
        <v>0</v>
      </c>
      <c r="C9" s="26">
        <v>0</v>
      </c>
      <c r="D9" s="26">
        <v>0</v>
      </c>
      <c r="E9" s="26">
        <v>0</v>
      </c>
      <c r="F9" s="26">
        <v>0</v>
      </c>
      <c r="G9" s="26">
        <v>0</v>
      </c>
      <c r="H9" s="26">
        <v>0</v>
      </c>
      <c r="I9" s="26">
        <v>0</v>
      </c>
      <c r="J9" s="26">
        <v>0</v>
      </c>
      <c r="K9" s="26">
        <v>0</v>
      </c>
      <c r="L9" s="26">
        <v>0</v>
      </c>
      <c r="M9" s="26">
        <v>0</v>
      </c>
      <c r="N9" s="26">
        <v>0</v>
      </c>
      <c r="O9" s="26">
        <v>0</v>
      </c>
      <c r="P9" s="28">
        <f t="shared" si="0"/>
        <v>0</v>
      </c>
      <c r="Q9" s="28">
        <v>7371</v>
      </c>
      <c r="R9" s="28">
        <v>-7371</v>
      </c>
      <c r="S9" s="28">
        <v>0</v>
      </c>
      <c r="T9" s="28"/>
      <c r="U9" s="28"/>
      <c r="V9" s="28">
        <v>0</v>
      </c>
      <c r="W9" s="26">
        <f t="shared" si="1"/>
        <v>0</v>
      </c>
    </row>
    <row r="10" spans="1:23" x14ac:dyDescent="0.2">
      <c r="A10" s="6" t="s">
        <v>18</v>
      </c>
      <c r="B10" s="26">
        <v>0</v>
      </c>
      <c r="C10" s="26">
        <v>0</v>
      </c>
      <c r="D10" s="26">
        <v>0</v>
      </c>
      <c r="E10" s="26">
        <v>0</v>
      </c>
      <c r="F10" s="26">
        <v>0</v>
      </c>
      <c r="G10" s="26">
        <v>0</v>
      </c>
      <c r="H10" s="26">
        <v>0</v>
      </c>
      <c r="I10" s="26">
        <v>0</v>
      </c>
      <c r="J10" s="26">
        <v>0</v>
      </c>
      <c r="K10" s="26">
        <v>14560</v>
      </c>
      <c r="L10" s="26">
        <v>0</v>
      </c>
      <c r="M10" s="26">
        <v>0</v>
      </c>
      <c r="N10" s="26">
        <v>0</v>
      </c>
      <c r="O10" s="26">
        <v>0</v>
      </c>
      <c r="P10" s="28">
        <f t="shared" si="0"/>
        <v>14560</v>
      </c>
      <c r="Q10" s="28">
        <v>11583</v>
      </c>
      <c r="R10" s="28">
        <v>0</v>
      </c>
      <c r="S10" s="28">
        <v>5474</v>
      </c>
      <c r="T10" s="28"/>
      <c r="U10" s="28"/>
      <c r="V10" s="28">
        <v>1954</v>
      </c>
      <c r="W10" s="26">
        <f t="shared" si="1"/>
        <v>19011</v>
      </c>
    </row>
    <row r="11" spans="1:23" x14ac:dyDescent="0.2">
      <c r="A11" s="6" t="s">
        <v>19</v>
      </c>
      <c r="B11" s="26">
        <v>0</v>
      </c>
      <c r="C11" s="26">
        <v>0</v>
      </c>
      <c r="D11" s="26">
        <v>0</v>
      </c>
      <c r="E11" s="26">
        <v>1758</v>
      </c>
      <c r="F11" s="26">
        <v>0</v>
      </c>
      <c r="G11" s="26">
        <v>2880</v>
      </c>
      <c r="H11" s="26">
        <v>0</v>
      </c>
      <c r="I11" s="26">
        <v>0</v>
      </c>
      <c r="J11" s="26">
        <v>0</v>
      </c>
      <c r="K11" s="26">
        <v>0</v>
      </c>
      <c r="L11" s="26">
        <v>0</v>
      </c>
      <c r="M11" s="26">
        <v>0</v>
      </c>
      <c r="N11" s="26">
        <v>0</v>
      </c>
      <c r="O11" s="26">
        <v>0</v>
      </c>
      <c r="P11" s="28">
        <f t="shared" si="0"/>
        <v>4638</v>
      </c>
      <c r="Q11" s="28">
        <v>8424</v>
      </c>
      <c r="R11" s="28">
        <v>0</v>
      </c>
      <c r="S11" s="28">
        <v>3980</v>
      </c>
      <c r="T11" s="28"/>
      <c r="U11" s="28"/>
      <c r="V11" s="28">
        <v>1421</v>
      </c>
      <c r="W11" s="26">
        <f t="shared" si="1"/>
        <v>13825</v>
      </c>
    </row>
    <row r="12" spans="1:23" x14ac:dyDescent="0.2">
      <c r="A12" s="6" t="s">
        <v>20</v>
      </c>
      <c r="B12" s="26">
        <v>0</v>
      </c>
      <c r="C12" s="26">
        <v>3682</v>
      </c>
      <c r="D12" s="26">
        <v>102488</v>
      </c>
      <c r="E12" s="26">
        <v>39565</v>
      </c>
      <c r="F12" s="26">
        <v>-19567</v>
      </c>
      <c r="G12" s="26">
        <v>1908</v>
      </c>
      <c r="H12" s="26">
        <v>1355</v>
      </c>
      <c r="I12" s="26">
        <v>3170</v>
      </c>
      <c r="J12" s="26">
        <v>20535</v>
      </c>
      <c r="K12" s="26">
        <v>31433</v>
      </c>
      <c r="L12" s="26">
        <v>23990</v>
      </c>
      <c r="M12" s="26">
        <v>405</v>
      </c>
      <c r="N12" s="26">
        <v>7504</v>
      </c>
      <c r="O12" s="26">
        <v>34121</v>
      </c>
      <c r="P12" s="28">
        <f t="shared" si="0"/>
        <v>250589</v>
      </c>
      <c r="Q12" s="28">
        <v>152691</v>
      </c>
      <c r="R12" s="28">
        <v>0</v>
      </c>
      <c r="S12" s="28">
        <v>72148</v>
      </c>
      <c r="T12" s="28"/>
      <c r="U12" s="28"/>
      <c r="V12" s="28">
        <v>25750</v>
      </c>
      <c r="W12" s="26">
        <f t="shared" si="1"/>
        <v>250589</v>
      </c>
    </row>
    <row r="13" spans="1:23" x14ac:dyDescent="0.2">
      <c r="A13" s="6" t="s">
        <v>21</v>
      </c>
      <c r="B13" s="26">
        <v>33</v>
      </c>
      <c r="C13" s="26">
        <v>550</v>
      </c>
      <c r="D13" s="26">
        <v>455</v>
      </c>
      <c r="E13" s="26">
        <v>184</v>
      </c>
      <c r="F13" s="26">
        <v>201</v>
      </c>
      <c r="G13" s="26">
        <v>300</v>
      </c>
      <c r="H13" s="26">
        <v>284</v>
      </c>
      <c r="I13" s="26">
        <v>751</v>
      </c>
      <c r="J13" s="26">
        <v>405</v>
      </c>
      <c r="K13" s="26">
        <v>214</v>
      </c>
      <c r="L13" s="26">
        <v>433</v>
      </c>
      <c r="M13" s="26">
        <v>754</v>
      </c>
      <c r="N13" s="26">
        <v>1744</v>
      </c>
      <c r="O13" s="26">
        <v>28102</v>
      </c>
      <c r="P13" s="28">
        <f t="shared" si="0"/>
        <v>34410</v>
      </c>
      <c r="Q13" s="28">
        <v>25273</v>
      </c>
      <c r="R13" s="28">
        <v>0</v>
      </c>
      <c r="S13" s="28">
        <v>11941</v>
      </c>
      <c r="T13" s="28"/>
      <c r="U13" s="28"/>
      <c r="V13" s="28">
        <v>4262</v>
      </c>
      <c r="W13" s="26">
        <f t="shared" si="1"/>
        <v>41476</v>
      </c>
    </row>
    <row r="14" spans="1:23" x14ac:dyDescent="0.2">
      <c r="A14" s="6" t="s">
        <v>22</v>
      </c>
      <c r="B14" s="26">
        <v>0</v>
      </c>
      <c r="C14" s="26">
        <v>0</v>
      </c>
      <c r="D14" s="26">
        <v>0</v>
      </c>
      <c r="E14" s="26">
        <v>0</v>
      </c>
      <c r="F14" s="26">
        <v>0</v>
      </c>
      <c r="G14" s="26">
        <v>0</v>
      </c>
      <c r="H14" s="26">
        <v>0</v>
      </c>
      <c r="I14" s="26">
        <v>0</v>
      </c>
      <c r="J14" s="26">
        <v>0</v>
      </c>
      <c r="K14" s="26">
        <v>0</v>
      </c>
      <c r="L14" s="26">
        <v>0</v>
      </c>
      <c r="M14" s="26">
        <v>0</v>
      </c>
      <c r="N14" s="26">
        <v>0</v>
      </c>
      <c r="O14" s="26">
        <v>0</v>
      </c>
      <c r="P14" s="28">
        <f t="shared" si="0"/>
        <v>0</v>
      </c>
      <c r="Q14" s="28">
        <v>7258</v>
      </c>
      <c r="R14" s="28">
        <v>-7258</v>
      </c>
      <c r="S14" s="28">
        <v>0</v>
      </c>
      <c r="T14" s="28"/>
      <c r="U14" s="28"/>
      <c r="V14" s="28">
        <v>0</v>
      </c>
      <c r="W14" s="26">
        <f t="shared" si="1"/>
        <v>0</v>
      </c>
    </row>
    <row r="15" spans="1:23" x14ac:dyDescent="0.2">
      <c r="A15" s="6" t="s">
        <v>23</v>
      </c>
      <c r="B15" s="26">
        <v>0</v>
      </c>
      <c r="C15" s="26">
        <v>0</v>
      </c>
      <c r="D15" s="26">
        <v>0</v>
      </c>
      <c r="E15" s="26">
        <v>0</v>
      </c>
      <c r="F15" s="26">
        <v>0</v>
      </c>
      <c r="G15" s="26">
        <v>15778</v>
      </c>
      <c r="H15" s="26">
        <v>0</v>
      </c>
      <c r="I15" s="26">
        <v>0</v>
      </c>
      <c r="J15" s="26">
        <v>0</v>
      </c>
      <c r="K15" s="26">
        <v>0</v>
      </c>
      <c r="L15" s="26">
        <v>0</v>
      </c>
      <c r="M15" s="26">
        <v>10145</v>
      </c>
      <c r="N15" s="26">
        <v>0</v>
      </c>
      <c r="O15" s="26">
        <v>0</v>
      </c>
      <c r="P15" s="28">
        <f t="shared" si="0"/>
        <v>25923</v>
      </c>
      <c r="Q15" s="28">
        <v>15796</v>
      </c>
      <c r="R15" s="28">
        <v>0</v>
      </c>
      <c r="S15" s="28">
        <v>7463</v>
      </c>
      <c r="T15" s="28"/>
      <c r="U15" s="28"/>
      <c r="V15" s="28">
        <v>2664</v>
      </c>
      <c r="W15" s="26">
        <f t="shared" si="1"/>
        <v>25923</v>
      </c>
    </row>
    <row r="16" spans="1:23" x14ac:dyDescent="0.2">
      <c r="A16" s="6" t="s">
        <v>24</v>
      </c>
      <c r="B16" s="26">
        <v>0</v>
      </c>
      <c r="C16" s="26">
        <v>0</v>
      </c>
      <c r="D16" s="26">
        <v>0</v>
      </c>
      <c r="E16" s="26">
        <v>0</v>
      </c>
      <c r="F16" s="26">
        <v>0</v>
      </c>
      <c r="G16" s="26">
        <v>0</v>
      </c>
      <c r="H16" s="26">
        <v>0</v>
      </c>
      <c r="I16" s="26">
        <v>0</v>
      </c>
      <c r="J16" s="26">
        <v>0</v>
      </c>
      <c r="K16" s="26">
        <v>0</v>
      </c>
      <c r="L16" s="26">
        <v>0</v>
      </c>
      <c r="M16" s="26">
        <v>0</v>
      </c>
      <c r="N16" s="26">
        <v>0</v>
      </c>
      <c r="O16" s="26">
        <v>0</v>
      </c>
      <c r="P16" s="28">
        <f t="shared" si="0"/>
        <v>0</v>
      </c>
      <c r="Q16" s="28">
        <v>7258</v>
      </c>
      <c r="R16" s="28">
        <v>-7258</v>
      </c>
      <c r="S16" s="28">
        <v>0</v>
      </c>
      <c r="T16" s="28"/>
      <c r="U16" s="28"/>
      <c r="V16" s="28">
        <v>0</v>
      </c>
      <c r="W16" s="26">
        <f t="shared" si="1"/>
        <v>0</v>
      </c>
    </row>
    <row r="17" spans="1:23" x14ac:dyDescent="0.2">
      <c r="A17" s="6" t="s">
        <v>25</v>
      </c>
      <c r="B17" s="26">
        <v>5176</v>
      </c>
      <c r="C17" s="26">
        <v>237</v>
      </c>
      <c r="D17" s="26">
        <v>0</v>
      </c>
      <c r="E17" s="26">
        <v>0</v>
      </c>
      <c r="F17" s="26">
        <v>21822</v>
      </c>
      <c r="G17" s="26">
        <v>20197</v>
      </c>
      <c r="H17" s="26">
        <v>22858</v>
      </c>
      <c r="I17" s="26">
        <v>46824</v>
      </c>
      <c r="J17" s="26">
        <v>38225</v>
      </c>
      <c r="K17" s="26">
        <v>29100</v>
      </c>
      <c r="L17" s="26">
        <v>7448</v>
      </c>
      <c r="M17" s="26">
        <v>6448</v>
      </c>
      <c r="N17" s="26">
        <v>6527</v>
      </c>
      <c r="O17" s="26">
        <v>237</v>
      </c>
      <c r="P17" s="28">
        <f t="shared" si="0"/>
        <v>205099</v>
      </c>
      <c r="Q17" s="28">
        <v>185335</v>
      </c>
      <c r="R17" s="28">
        <v>0</v>
      </c>
      <c r="S17" s="28">
        <v>20000</v>
      </c>
      <c r="T17" s="28"/>
      <c r="U17" s="28"/>
      <c r="V17" s="28">
        <v>0</v>
      </c>
      <c r="W17" s="26">
        <f t="shared" si="1"/>
        <v>205335</v>
      </c>
    </row>
    <row r="18" spans="1:23" x14ac:dyDescent="0.2">
      <c r="A18" s="6" t="s">
        <v>26</v>
      </c>
      <c r="B18" s="26">
        <v>0</v>
      </c>
      <c r="C18" s="26">
        <v>0</v>
      </c>
      <c r="D18" s="26">
        <v>0</v>
      </c>
      <c r="E18" s="26">
        <v>0</v>
      </c>
      <c r="F18" s="26">
        <v>0</v>
      </c>
      <c r="G18" s="26">
        <v>0</v>
      </c>
      <c r="H18" s="26">
        <v>0</v>
      </c>
      <c r="I18" s="26">
        <v>0</v>
      </c>
      <c r="J18" s="26">
        <v>0</v>
      </c>
      <c r="K18" s="26">
        <v>0</v>
      </c>
      <c r="L18" s="26">
        <v>0</v>
      </c>
      <c r="M18" s="26">
        <v>0</v>
      </c>
      <c r="N18" s="26">
        <v>19011</v>
      </c>
      <c r="O18" s="26">
        <v>0</v>
      </c>
      <c r="P18" s="28">
        <f t="shared" si="0"/>
        <v>19011</v>
      </c>
      <c r="Q18" s="28">
        <v>11583</v>
      </c>
      <c r="R18" s="28">
        <v>0</v>
      </c>
      <c r="S18" s="28">
        <v>5474</v>
      </c>
      <c r="T18" s="28"/>
      <c r="U18" s="28"/>
      <c r="V18" s="28">
        <v>1954</v>
      </c>
      <c r="W18" s="26">
        <f t="shared" si="1"/>
        <v>19011</v>
      </c>
    </row>
    <row r="19" spans="1:23" x14ac:dyDescent="0.2">
      <c r="A19" s="6" t="s">
        <v>27</v>
      </c>
      <c r="B19" s="26">
        <v>0</v>
      </c>
      <c r="C19" s="26">
        <v>0</v>
      </c>
      <c r="D19" s="26">
        <v>0</v>
      </c>
      <c r="E19" s="26">
        <v>0</v>
      </c>
      <c r="F19" s="26">
        <v>18788</v>
      </c>
      <c r="G19" s="26">
        <v>0</v>
      </c>
      <c r="H19" s="26">
        <v>8559</v>
      </c>
      <c r="I19" s="26">
        <v>0</v>
      </c>
      <c r="J19" s="26">
        <v>12922</v>
      </c>
      <c r="K19" s="26">
        <v>19</v>
      </c>
      <c r="L19" s="26">
        <v>0</v>
      </c>
      <c r="M19" s="26">
        <v>0</v>
      </c>
      <c r="N19" s="26">
        <v>0</v>
      </c>
      <c r="O19" s="26">
        <v>0</v>
      </c>
      <c r="P19" s="28">
        <f t="shared" si="0"/>
        <v>40288</v>
      </c>
      <c r="Q19" s="28">
        <v>27379</v>
      </c>
      <c r="R19" s="28">
        <v>0</v>
      </c>
      <c r="S19" s="28">
        <v>12937</v>
      </c>
      <c r="T19" s="28"/>
      <c r="U19" s="28"/>
      <c r="V19" s="28">
        <v>4617</v>
      </c>
      <c r="W19" s="26">
        <f t="shared" si="1"/>
        <v>44933</v>
      </c>
    </row>
    <row r="20" spans="1:23" x14ac:dyDescent="0.2">
      <c r="A20" s="6" t="s">
        <v>28</v>
      </c>
      <c r="B20" s="26">
        <v>0</v>
      </c>
      <c r="C20" s="26">
        <v>0</v>
      </c>
      <c r="D20" s="26">
        <v>0</v>
      </c>
      <c r="E20" s="26">
        <v>0</v>
      </c>
      <c r="F20" s="26">
        <v>0</v>
      </c>
      <c r="G20" s="26">
        <v>0</v>
      </c>
      <c r="H20" s="26">
        <v>0</v>
      </c>
      <c r="I20" s="26">
        <v>0</v>
      </c>
      <c r="J20" s="26">
        <v>0</v>
      </c>
      <c r="K20" s="26">
        <v>0</v>
      </c>
      <c r="L20" s="26">
        <v>0</v>
      </c>
      <c r="M20" s="26">
        <v>0</v>
      </c>
      <c r="N20" s="26">
        <v>0</v>
      </c>
      <c r="O20" s="26">
        <v>0</v>
      </c>
      <c r="P20" s="28">
        <f t="shared" si="0"/>
        <v>0</v>
      </c>
      <c r="Q20" s="28">
        <v>9477</v>
      </c>
      <c r="R20" s="28">
        <v>-9477</v>
      </c>
      <c r="S20" s="28">
        <v>0</v>
      </c>
      <c r="T20" s="28"/>
      <c r="U20" s="28"/>
      <c r="V20" s="28">
        <v>0</v>
      </c>
      <c r="W20" s="26">
        <f t="shared" si="1"/>
        <v>0</v>
      </c>
    </row>
    <row r="21" spans="1:23" x14ac:dyDescent="0.2">
      <c r="A21" s="6" t="s">
        <v>29</v>
      </c>
      <c r="B21" s="26">
        <v>0</v>
      </c>
      <c r="C21" s="26">
        <v>0</v>
      </c>
      <c r="D21" s="26">
        <v>0</v>
      </c>
      <c r="E21" s="26">
        <v>0</v>
      </c>
      <c r="F21" s="26">
        <v>0</v>
      </c>
      <c r="G21" s="26">
        <v>0</v>
      </c>
      <c r="H21" s="26">
        <v>0</v>
      </c>
      <c r="I21" s="26">
        <v>0</v>
      </c>
      <c r="J21" s="26">
        <v>0</v>
      </c>
      <c r="K21" s="26">
        <v>0</v>
      </c>
      <c r="L21" s="26">
        <v>0</v>
      </c>
      <c r="M21" s="26">
        <v>0</v>
      </c>
      <c r="N21" s="26">
        <v>0</v>
      </c>
      <c r="O21" s="26">
        <v>0</v>
      </c>
      <c r="P21" s="28">
        <f t="shared" si="0"/>
        <v>0</v>
      </c>
      <c r="Q21" s="28">
        <v>7258</v>
      </c>
      <c r="R21" s="28">
        <v>-7258</v>
      </c>
      <c r="S21" s="28">
        <v>0</v>
      </c>
      <c r="T21" s="28"/>
      <c r="U21" s="28"/>
      <c r="V21" s="28">
        <v>0</v>
      </c>
      <c r="W21" s="26">
        <f t="shared" si="1"/>
        <v>0</v>
      </c>
    </row>
    <row r="22" spans="1:23" x14ac:dyDescent="0.2">
      <c r="A22" s="6" t="s">
        <v>30</v>
      </c>
      <c r="B22" s="26">
        <v>0</v>
      </c>
      <c r="C22" s="26">
        <v>28637</v>
      </c>
      <c r="D22" s="26">
        <v>0</v>
      </c>
      <c r="E22" s="26">
        <v>0</v>
      </c>
      <c r="F22" s="26">
        <v>0</v>
      </c>
      <c r="G22" s="26">
        <v>3966</v>
      </c>
      <c r="H22" s="26">
        <v>0</v>
      </c>
      <c r="I22" s="26">
        <v>0</v>
      </c>
      <c r="J22" s="26">
        <v>15828</v>
      </c>
      <c r="K22" s="26">
        <v>25700</v>
      </c>
      <c r="L22" s="26">
        <v>0</v>
      </c>
      <c r="M22" s="26">
        <v>5323</v>
      </c>
      <c r="N22" s="26">
        <v>0</v>
      </c>
      <c r="O22" s="26">
        <v>0</v>
      </c>
      <c r="P22" s="28">
        <f t="shared" si="0"/>
        <v>79454</v>
      </c>
      <c r="Q22" s="28">
        <v>50546</v>
      </c>
      <c r="R22" s="28">
        <v>0</v>
      </c>
      <c r="S22" s="28">
        <v>23884</v>
      </c>
      <c r="T22" s="28"/>
      <c r="U22" s="28"/>
      <c r="V22" s="28">
        <v>8524</v>
      </c>
      <c r="W22" s="26">
        <f t="shared" si="1"/>
        <v>82954</v>
      </c>
    </row>
    <row r="23" spans="1:23" x14ac:dyDescent="0.2">
      <c r="A23" s="6" t="s">
        <v>31</v>
      </c>
      <c r="B23" s="26">
        <v>0</v>
      </c>
      <c r="C23" s="26">
        <v>6263</v>
      </c>
      <c r="D23" s="26">
        <v>6374</v>
      </c>
      <c r="E23" s="26">
        <v>0</v>
      </c>
      <c r="F23" s="26">
        <v>0</v>
      </c>
      <c r="G23" s="26">
        <v>0</v>
      </c>
      <c r="H23" s="26">
        <v>0</v>
      </c>
      <c r="I23" s="26">
        <v>0</v>
      </c>
      <c r="J23" s="26">
        <v>0</v>
      </c>
      <c r="K23" s="26">
        <v>0</v>
      </c>
      <c r="L23" s="26">
        <v>0</v>
      </c>
      <c r="M23" s="26">
        <v>0</v>
      </c>
      <c r="N23" s="26">
        <v>0</v>
      </c>
      <c r="O23" s="26">
        <v>8102</v>
      </c>
      <c r="P23" s="28">
        <f t="shared" si="0"/>
        <v>20739</v>
      </c>
      <c r="Q23" s="28">
        <v>12636</v>
      </c>
      <c r="R23" s="28">
        <v>0</v>
      </c>
      <c r="S23" s="28">
        <v>5971</v>
      </c>
      <c r="T23" s="28"/>
      <c r="U23" s="28"/>
      <c r="V23" s="28">
        <v>2131</v>
      </c>
      <c r="W23" s="26">
        <f t="shared" si="1"/>
        <v>20738</v>
      </c>
    </row>
    <row r="24" spans="1:23" x14ac:dyDescent="0.2">
      <c r="A24" s="6" t="s">
        <v>32</v>
      </c>
      <c r="B24" s="26">
        <v>0</v>
      </c>
      <c r="C24" s="26">
        <v>0</v>
      </c>
      <c r="D24" s="26">
        <v>0</v>
      </c>
      <c r="E24" s="26">
        <v>0</v>
      </c>
      <c r="F24" s="26">
        <v>0</v>
      </c>
      <c r="G24" s="26">
        <v>0</v>
      </c>
      <c r="H24" s="26">
        <v>0</v>
      </c>
      <c r="I24" s="26">
        <v>0</v>
      </c>
      <c r="J24" s="26">
        <v>0</v>
      </c>
      <c r="K24" s="26">
        <v>0</v>
      </c>
      <c r="L24" s="26">
        <v>0</v>
      </c>
      <c r="M24" s="26">
        <v>0</v>
      </c>
      <c r="N24" s="26">
        <v>0</v>
      </c>
      <c r="O24" s="26">
        <v>0</v>
      </c>
      <c r="P24" s="28">
        <f t="shared" si="0"/>
        <v>0</v>
      </c>
      <c r="Q24" s="28">
        <v>7258</v>
      </c>
      <c r="R24" s="28">
        <v>-7258</v>
      </c>
      <c r="S24" s="28">
        <v>0</v>
      </c>
      <c r="T24" s="28"/>
      <c r="U24" s="28"/>
      <c r="V24" s="28">
        <v>0</v>
      </c>
      <c r="W24" s="26">
        <f t="shared" si="1"/>
        <v>0</v>
      </c>
    </row>
    <row r="25" spans="1:23" x14ac:dyDescent="0.2">
      <c r="A25" s="6" t="s">
        <v>33</v>
      </c>
      <c r="B25" s="26">
        <v>50</v>
      </c>
      <c r="C25" s="26">
        <v>0</v>
      </c>
      <c r="D25" s="26">
        <v>0</v>
      </c>
      <c r="E25" s="26">
        <v>0</v>
      </c>
      <c r="F25" s="26">
        <v>0</v>
      </c>
      <c r="G25" s="26">
        <v>10480</v>
      </c>
      <c r="H25" s="26">
        <v>0</v>
      </c>
      <c r="I25" s="26">
        <v>89</v>
      </c>
      <c r="J25" s="26">
        <v>0</v>
      </c>
      <c r="K25" s="26">
        <v>26</v>
      </c>
      <c r="L25" s="26">
        <v>0</v>
      </c>
      <c r="M25" s="26">
        <v>4885</v>
      </c>
      <c r="N25" s="26">
        <v>0</v>
      </c>
      <c r="O25" s="26">
        <v>0</v>
      </c>
      <c r="P25" s="28">
        <f t="shared" si="0"/>
        <v>15530</v>
      </c>
      <c r="Q25" s="28">
        <v>10530</v>
      </c>
      <c r="R25" s="28">
        <v>0</v>
      </c>
      <c r="S25" s="28">
        <v>5000</v>
      </c>
      <c r="T25" s="28"/>
      <c r="U25" s="28"/>
      <c r="V25" s="28">
        <v>0</v>
      </c>
      <c r="W25" s="26">
        <f t="shared" si="1"/>
        <v>15530</v>
      </c>
    </row>
    <row r="26" spans="1:23" x14ac:dyDescent="0.2">
      <c r="A26" s="6" t="s">
        <v>34</v>
      </c>
      <c r="B26" s="26">
        <v>0</v>
      </c>
      <c r="C26" s="26">
        <v>0</v>
      </c>
      <c r="D26" s="26">
        <v>0</v>
      </c>
      <c r="E26" s="26">
        <v>0</v>
      </c>
      <c r="F26" s="26">
        <v>0</v>
      </c>
      <c r="G26" s="26">
        <v>0</v>
      </c>
      <c r="H26" s="26">
        <v>0</v>
      </c>
      <c r="I26" s="26">
        <v>0</v>
      </c>
      <c r="J26" s="26">
        <v>0</v>
      </c>
      <c r="K26" s="26">
        <v>0</v>
      </c>
      <c r="L26" s="26">
        <v>8424</v>
      </c>
      <c r="M26" s="26">
        <v>0</v>
      </c>
      <c r="N26" s="26">
        <v>0</v>
      </c>
      <c r="O26" s="26">
        <v>0</v>
      </c>
      <c r="P26" s="28">
        <f t="shared" si="0"/>
        <v>8424</v>
      </c>
      <c r="Q26" s="28">
        <v>8424</v>
      </c>
      <c r="R26" s="28">
        <v>0</v>
      </c>
      <c r="S26" s="28">
        <v>3980</v>
      </c>
      <c r="T26" s="28"/>
      <c r="U26" s="28"/>
      <c r="V26" s="28">
        <v>1421</v>
      </c>
      <c r="W26" s="26">
        <f t="shared" si="1"/>
        <v>13825</v>
      </c>
    </row>
    <row r="27" spans="1:23" x14ac:dyDescent="0.2">
      <c r="A27" s="6" t="s">
        <v>35</v>
      </c>
      <c r="B27" s="26">
        <v>0</v>
      </c>
      <c r="C27" s="26">
        <v>0</v>
      </c>
      <c r="D27" s="26">
        <v>0</v>
      </c>
      <c r="E27" s="26">
        <v>0</v>
      </c>
      <c r="F27" s="26">
        <v>0</v>
      </c>
      <c r="G27" s="26">
        <v>7269</v>
      </c>
      <c r="H27" s="26">
        <v>0</v>
      </c>
      <c r="I27" s="26">
        <v>0</v>
      </c>
      <c r="J27" s="26">
        <v>9189</v>
      </c>
      <c r="K27" s="26">
        <v>0</v>
      </c>
      <c r="L27" s="26">
        <v>0</v>
      </c>
      <c r="M27" s="26">
        <v>0</v>
      </c>
      <c r="N27" s="26">
        <v>0</v>
      </c>
      <c r="O27" s="26">
        <v>0</v>
      </c>
      <c r="P27" s="28">
        <f t="shared" si="0"/>
        <v>16458</v>
      </c>
      <c r="Q27" s="28">
        <v>11583</v>
      </c>
      <c r="R27" s="28">
        <v>0</v>
      </c>
      <c r="S27" s="28">
        <v>5000</v>
      </c>
      <c r="T27" s="28"/>
      <c r="U27" s="28"/>
      <c r="V27" s="28">
        <v>0</v>
      </c>
      <c r="W27" s="26">
        <f t="shared" si="1"/>
        <v>16583</v>
      </c>
    </row>
    <row r="28" spans="1:23" x14ac:dyDescent="0.2">
      <c r="A28" s="6" t="s">
        <v>36</v>
      </c>
      <c r="B28" s="26">
        <v>0</v>
      </c>
      <c r="C28" s="26">
        <v>0</v>
      </c>
      <c r="D28" s="26">
        <v>0</v>
      </c>
      <c r="E28" s="26">
        <v>0</v>
      </c>
      <c r="F28" s="26">
        <v>0</v>
      </c>
      <c r="G28" s="26">
        <v>0</v>
      </c>
      <c r="H28" s="26">
        <v>0</v>
      </c>
      <c r="I28" s="26">
        <v>0</v>
      </c>
      <c r="J28" s="26">
        <v>0</v>
      </c>
      <c r="K28" s="26">
        <v>0</v>
      </c>
      <c r="L28" s="26">
        <v>0</v>
      </c>
      <c r="M28" s="26">
        <v>0</v>
      </c>
      <c r="N28" s="26">
        <v>0</v>
      </c>
      <c r="O28" s="26">
        <v>0</v>
      </c>
      <c r="P28" s="28">
        <f t="shared" si="0"/>
        <v>0</v>
      </c>
      <c r="Q28" s="28">
        <v>7258</v>
      </c>
      <c r="R28" s="28">
        <v>-7258</v>
      </c>
      <c r="S28" s="28">
        <v>0</v>
      </c>
      <c r="T28" s="28"/>
      <c r="U28" s="28"/>
      <c r="V28" s="28">
        <v>0</v>
      </c>
      <c r="W28" s="26">
        <f t="shared" si="1"/>
        <v>0</v>
      </c>
    </row>
    <row r="29" spans="1:23" x14ac:dyDescent="0.2">
      <c r="A29" s="6" t="s">
        <v>37</v>
      </c>
      <c r="B29" s="26">
        <v>0</v>
      </c>
      <c r="C29" s="26">
        <v>0</v>
      </c>
      <c r="D29" s="26">
        <v>900</v>
      </c>
      <c r="E29" s="26">
        <v>758</v>
      </c>
      <c r="F29" s="26">
        <v>649</v>
      </c>
      <c r="G29" s="26">
        <v>442</v>
      </c>
      <c r="H29" s="26">
        <v>208</v>
      </c>
      <c r="I29" s="26">
        <v>92</v>
      </c>
      <c r="J29" s="26">
        <v>48</v>
      </c>
      <c r="K29" s="26">
        <v>47</v>
      </c>
      <c r="L29" s="26">
        <v>865</v>
      </c>
      <c r="M29" s="26">
        <v>45</v>
      </c>
      <c r="N29" s="26">
        <v>191</v>
      </c>
      <c r="O29" s="26">
        <v>0</v>
      </c>
      <c r="P29" s="28">
        <f t="shared" si="0"/>
        <v>4245</v>
      </c>
      <c r="Q29" s="28">
        <v>10530</v>
      </c>
      <c r="R29" s="28">
        <v>0</v>
      </c>
      <c r="S29" s="28">
        <v>4976</v>
      </c>
      <c r="T29" s="28"/>
      <c r="U29" s="28"/>
      <c r="V29" s="28">
        <v>1776</v>
      </c>
      <c r="W29" s="26">
        <f t="shared" si="1"/>
        <v>17282</v>
      </c>
    </row>
    <row r="30" spans="1:23" x14ac:dyDescent="0.2">
      <c r="A30" s="6" t="s">
        <v>38</v>
      </c>
      <c r="B30" s="26">
        <v>0</v>
      </c>
      <c r="C30" s="26">
        <v>263</v>
      </c>
      <c r="D30" s="26">
        <v>747</v>
      </c>
      <c r="E30" s="26">
        <v>2282</v>
      </c>
      <c r="F30" s="26">
        <v>200</v>
      </c>
      <c r="G30" s="26">
        <v>852</v>
      </c>
      <c r="H30" s="26">
        <v>531</v>
      </c>
      <c r="I30" s="26">
        <v>1476</v>
      </c>
      <c r="J30" s="26">
        <v>1440</v>
      </c>
      <c r="K30" s="26">
        <v>1019</v>
      </c>
      <c r="L30" s="26">
        <v>763</v>
      </c>
      <c r="M30" s="26">
        <v>338</v>
      </c>
      <c r="N30" s="26">
        <v>905</v>
      </c>
      <c r="O30" s="26">
        <v>2008</v>
      </c>
      <c r="P30" s="28">
        <f t="shared" si="0"/>
        <v>12824</v>
      </c>
      <c r="Q30" s="28">
        <v>12636</v>
      </c>
      <c r="R30" s="28">
        <v>0</v>
      </c>
      <c r="S30" s="28">
        <v>2000</v>
      </c>
      <c r="T30" s="28"/>
      <c r="U30" s="28"/>
      <c r="V30" s="28">
        <v>0</v>
      </c>
      <c r="W30" s="26">
        <f t="shared" si="1"/>
        <v>14636</v>
      </c>
    </row>
    <row r="31" spans="1:23" x14ac:dyDescent="0.2">
      <c r="A31" s="6" t="s">
        <v>81</v>
      </c>
      <c r="B31" s="26">
        <v>0</v>
      </c>
      <c r="C31" s="26">
        <v>0</v>
      </c>
      <c r="D31" s="26">
        <v>0</v>
      </c>
      <c r="E31" s="26">
        <v>0</v>
      </c>
      <c r="F31" s="26">
        <v>0</v>
      </c>
      <c r="G31" s="26">
        <v>0</v>
      </c>
      <c r="H31" s="26">
        <v>0</v>
      </c>
      <c r="I31" s="26">
        <v>0</v>
      </c>
      <c r="J31" s="26">
        <v>0</v>
      </c>
      <c r="K31" s="26">
        <v>0</v>
      </c>
      <c r="L31" s="26">
        <v>0</v>
      </c>
      <c r="M31" s="26">
        <v>0</v>
      </c>
      <c r="N31" s="26">
        <v>0</v>
      </c>
      <c r="O31" s="26">
        <v>0</v>
      </c>
      <c r="P31" s="28">
        <f t="shared" si="0"/>
        <v>0</v>
      </c>
      <c r="Q31" s="28">
        <v>7258</v>
      </c>
      <c r="R31" s="28">
        <v>-7258</v>
      </c>
      <c r="S31" s="28">
        <v>0</v>
      </c>
      <c r="T31" s="28"/>
      <c r="U31" s="28"/>
      <c r="V31" s="28">
        <v>0</v>
      </c>
      <c r="W31" s="26">
        <f t="shared" si="1"/>
        <v>0</v>
      </c>
    </row>
    <row r="32" spans="1:23" x14ac:dyDescent="0.2">
      <c r="A32" s="6" t="s">
        <v>39</v>
      </c>
      <c r="B32" s="26">
        <v>0</v>
      </c>
      <c r="C32" s="26">
        <v>13690</v>
      </c>
      <c r="D32" s="26">
        <v>0</v>
      </c>
      <c r="E32" s="26">
        <v>0</v>
      </c>
      <c r="F32" s="26">
        <v>0</v>
      </c>
      <c r="G32" s="26">
        <v>0</v>
      </c>
      <c r="H32" s="26">
        <v>0</v>
      </c>
      <c r="I32" s="26">
        <v>0</v>
      </c>
      <c r="J32" s="26">
        <v>0</v>
      </c>
      <c r="K32" s="26">
        <v>0</v>
      </c>
      <c r="L32" s="26">
        <v>0</v>
      </c>
      <c r="M32" s="26">
        <v>0</v>
      </c>
      <c r="N32" s="26">
        <v>0</v>
      </c>
      <c r="O32" s="26">
        <v>0</v>
      </c>
      <c r="P32" s="28">
        <f t="shared" si="0"/>
        <v>13690</v>
      </c>
      <c r="Q32" s="28">
        <v>13690</v>
      </c>
      <c r="R32" s="28">
        <v>0</v>
      </c>
      <c r="S32" s="28">
        <v>6469</v>
      </c>
      <c r="T32" s="28"/>
      <c r="U32" s="28"/>
      <c r="V32" s="28">
        <v>2309</v>
      </c>
      <c r="W32" s="26">
        <f t="shared" si="1"/>
        <v>22468</v>
      </c>
    </row>
    <row r="33" spans="1:23" x14ac:dyDescent="0.2">
      <c r="A33" s="6" t="s">
        <v>40</v>
      </c>
      <c r="B33" s="26">
        <v>0</v>
      </c>
      <c r="C33" s="26">
        <v>10641</v>
      </c>
      <c r="D33" s="26">
        <v>0</v>
      </c>
      <c r="E33" s="26">
        <v>0</v>
      </c>
      <c r="F33" s="26">
        <v>0</v>
      </c>
      <c r="G33" s="26">
        <v>0</v>
      </c>
      <c r="H33" s="26">
        <v>3913</v>
      </c>
      <c r="I33" s="26">
        <v>7329</v>
      </c>
      <c r="J33" s="26">
        <v>4257</v>
      </c>
      <c r="K33" s="26">
        <v>0</v>
      </c>
      <c r="L33" s="26">
        <v>6181</v>
      </c>
      <c r="M33" s="26">
        <v>3915</v>
      </c>
      <c r="N33" s="26">
        <v>0</v>
      </c>
      <c r="O33" s="26">
        <v>0</v>
      </c>
      <c r="P33" s="28">
        <f t="shared" si="0"/>
        <v>36236</v>
      </c>
      <c r="Q33" s="28">
        <v>22114</v>
      </c>
      <c r="R33" s="28">
        <v>0</v>
      </c>
      <c r="S33" s="28">
        <v>10449</v>
      </c>
      <c r="T33" s="28"/>
      <c r="U33" s="28"/>
      <c r="V33" s="28">
        <v>3729</v>
      </c>
      <c r="W33" s="26">
        <f t="shared" si="1"/>
        <v>36292</v>
      </c>
    </row>
    <row r="34" spans="1:23" x14ac:dyDescent="0.2">
      <c r="A34" s="6" t="s">
        <v>41</v>
      </c>
      <c r="B34" s="26">
        <v>0</v>
      </c>
      <c r="C34" s="26">
        <v>0</v>
      </c>
      <c r="D34" s="26">
        <v>0</v>
      </c>
      <c r="E34" s="26">
        <v>0</v>
      </c>
      <c r="F34" s="26">
        <v>0</v>
      </c>
      <c r="G34" s="26">
        <v>0</v>
      </c>
      <c r="H34" s="26">
        <v>0</v>
      </c>
      <c r="I34" s="26">
        <v>0</v>
      </c>
      <c r="J34" s="26">
        <v>7671</v>
      </c>
      <c r="K34" s="26">
        <v>15616</v>
      </c>
      <c r="L34" s="26">
        <v>7150</v>
      </c>
      <c r="M34" s="26">
        <v>8214</v>
      </c>
      <c r="N34" s="26">
        <v>7306</v>
      </c>
      <c r="O34" s="26">
        <v>0</v>
      </c>
      <c r="P34" s="28">
        <f t="shared" si="0"/>
        <v>45957</v>
      </c>
      <c r="Q34" s="28">
        <v>30538</v>
      </c>
      <c r="R34" s="28">
        <v>0</v>
      </c>
      <c r="S34" s="28">
        <v>14430</v>
      </c>
      <c r="T34" s="28"/>
      <c r="U34" s="28"/>
      <c r="V34" s="28">
        <v>5150</v>
      </c>
      <c r="W34" s="26">
        <f t="shared" si="1"/>
        <v>50118</v>
      </c>
    </row>
    <row r="35" spans="1:23" x14ac:dyDescent="0.2">
      <c r="A35" s="6" t="s">
        <v>42</v>
      </c>
      <c r="B35" s="26">
        <v>0</v>
      </c>
      <c r="C35" s="26">
        <v>0</v>
      </c>
      <c r="D35" s="26">
        <v>0</v>
      </c>
      <c r="E35" s="26">
        <v>0</v>
      </c>
      <c r="F35" s="26">
        <v>0</v>
      </c>
      <c r="G35" s="26">
        <v>0</v>
      </c>
      <c r="H35" s="26">
        <v>0</v>
      </c>
      <c r="I35" s="26">
        <v>0</v>
      </c>
      <c r="J35" s="26">
        <v>0</v>
      </c>
      <c r="K35" s="26">
        <v>0</v>
      </c>
      <c r="L35" s="26">
        <v>0</v>
      </c>
      <c r="M35" s="26">
        <v>0</v>
      </c>
      <c r="N35" s="26">
        <v>0</v>
      </c>
      <c r="O35" s="26">
        <v>0</v>
      </c>
      <c r="P35" s="28">
        <f t="shared" si="0"/>
        <v>0</v>
      </c>
      <c r="Q35" s="28">
        <v>7258</v>
      </c>
      <c r="R35" s="28">
        <v>-7258</v>
      </c>
      <c r="S35" s="28">
        <v>0</v>
      </c>
      <c r="T35" s="28"/>
      <c r="U35" s="28"/>
      <c r="V35" s="28">
        <v>0</v>
      </c>
      <c r="W35" s="26">
        <f t="shared" si="1"/>
        <v>0</v>
      </c>
    </row>
    <row r="36" spans="1:23" x14ac:dyDescent="0.2">
      <c r="A36" s="6" t="s">
        <v>43</v>
      </c>
      <c r="B36" s="26">
        <v>0</v>
      </c>
      <c r="C36" s="26">
        <v>0</v>
      </c>
      <c r="D36" s="26">
        <v>0</v>
      </c>
      <c r="E36" s="26">
        <v>0</v>
      </c>
      <c r="F36" s="26">
        <v>0</v>
      </c>
      <c r="G36" s="26">
        <v>0</v>
      </c>
      <c r="H36" s="26">
        <v>0</v>
      </c>
      <c r="I36" s="26">
        <v>0</v>
      </c>
      <c r="J36" s="26">
        <v>0</v>
      </c>
      <c r="K36" s="26">
        <v>0</v>
      </c>
      <c r="L36" s="26">
        <v>0</v>
      </c>
      <c r="M36" s="26">
        <v>0</v>
      </c>
      <c r="N36" s="26">
        <v>3119</v>
      </c>
      <c r="O36" s="26">
        <v>0</v>
      </c>
      <c r="P36" s="28">
        <f t="shared" si="0"/>
        <v>3119</v>
      </c>
      <c r="Q36" s="28">
        <v>7258</v>
      </c>
      <c r="R36" s="28">
        <v>0</v>
      </c>
      <c r="S36" s="28">
        <v>0</v>
      </c>
      <c r="T36" s="28"/>
      <c r="U36" s="28"/>
      <c r="V36" s="28">
        <v>0</v>
      </c>
      <c r="W36" s="26">
        <f t="shared" si="1"/>
        <v>7258</v>
      </c>
    </row>
    <row r="37" spans="1:23" x14ac:dyDescent="0.2">
      <c r="A37" s="6" t="s">
        <v>44</v>
      </c>
      <c r="B37" s="26">
        <v>0</v>
      </c>
      <c r="C37" s="26">
        <v>0</v>
      </c>
      <c r="D37" s="26">
        <v>12126</v>
      </c>
      <c r="E37" s="26">
        <v>0</v>
      </c>
      <c r="F37" s="26">
        <v>0</v>
      </c>
      <c r="G37" s="26">
        <v>17926</v>
      </c>
      <c r="H37" s="26">
        <v>0</v>
      </c>
      <c r="I37" s="26">
        <v>0</v>
      </c>
      <c r="J37" s="26">
        <v>0</v>
      </c>
      <c r="K37" s="26">
        <v>0</v>
      </c>
      <c r="L37" s="26">
        <v>0</v>
      </c>
      <c r="M37" s="26">
        <v>0</v>
      </c>
      <c r="N37" s="26">
        <v>33375</v>
      </c>
      <c r="O37" s="26">
        <v>7336</v>
      </c>
      <c r="P37" s="28">
        <f t="shared" si="0"/>
        <v>70763</v>
      </c>
      <c r="Q37" s="28">
        <v>43175</v>
      </c>
      <c r="R37" s="28">
        <v>0</v>
      </c>
      <c r="S37" s="28">
        <v>20400</v>
      </c>
      <c r="T37" s="28"/>
      <c r="U37" s="28"/>
      <c r="V37" s="28">
        <v>7281</v>
      </c>
      <c r="W37" s="26">
        <f t="shared" si="1"/>
        <v>70856</v>
      </c>
    </row>
    <row r="38" spans="1:23" x14ac:dyDescent="0.2">
      <c r="A38" s="6" t="s">
        <v>45</v>
      </c>
      <c r="B38" s="26">
        <v>0</v>
      </c>
      <c r="C38" s="26">
        <v>0</v>
      </c>
      <c r="D38" s="26">
        <v>0</v>
      </c>
      <c r="E38" s="26">
        <v>0</v>
      </c>
      <c r="F38" s="26">
        <v>0</v>
      </c>
      <c r="G38" s="26">
        <v>0</v>
      </c>
      <c r="H38" s="26">
        <v>26981</v>
      </c>
      <c r="I38" s="26">
        <v>0</v>
      </c>
      <c r="J38" s="26">
        <v>57406</v>
      </c>
      <c r="K38" s="26">
        <v>31313</v>
      </c>
      <c r="L38" s="26">
        <v>0</v>
      </c>
      <c r="M38" s="26">
        <v>31313</v>
      </c>
      <c r="N38" s="26">
        <v>74796</v>
      </c>
      <c r="O38" s="26">
        <v>0</v>
      </c>
      <c r="P38" s="28">
        <f t="shared" si="0"/>
        <v>221809</v>
      </c>
      <c r="Q38" s="28">
        <v>142160</v>
      </c>
      <c r="R38" s="28">
        <v>0</v>
      </c>
      <c r="S38" s="28">
        <v>60000</v>
      </c>
      <c r="T38" s="28"/>
      <c r="U38" s="28"/>
      <c r="V38" s="28">
        <v>19648</v>
      </c>
      <c r="W38" s="26">
        <f t="shared" si="1"/>
        <v>221808</v>
      </c>
    </row>
    <row r="39" spans="1:23" x14ac:dyDescent="0.2">
      <c r="A39" s="6" t="s">
        <v>46</v>
      </c>
      <c r="B39" s="26">
        <v>24194</v>
      </c>
      <c r="C39" s="26">
        <v>0</v>
      </c>
      <c r="D39" s="26">
        <v>0</v>
      </c>
      <c r="E39" s="26">
        <v>0</v>
      </c>
      <c r="F39" s="26">
        <v>0</v>
      </c>
      <c r="G39" s="26">
        <v>0</v>
      </c>
      <c r="H39" s="26">
        <v>0</v>
      </c>
      <c r="I39" s="26">
        <v>0</v>
      </c>
      <c r="J39" s="26">
        <v>0</v>
      </c>
      <c r="K39" s="26">
        <v>0</v>
      </c>
      <c r="L39" s="26">
        <v>353</v>
      </c>
      <c r="M39" s="26">
        <v>0</v>
      </c>
      <c r="N39" s="26">
        <v>15202</v>
      </c>
      <c r="O39" s="26">
        <v>0</v>
      </c>
      <c r="P39" s="28">
        <f t="shared" si="0"/>
        <v>39749</v>
      </c>
      <c r="Q39" s="28">
        <v>24220</v>
      </c>
      <c r="R39" s="28">
        <v>0</v>
      </c>
      <c r="S39" s="28">
        <v>11444</v>
      </c>
      <c r="T39" s="28"/>
      <c r="U39" s="28"/>
      <c r="V39" s="28">
        <v>4085</v>
      </c>
      <c r="W39" s="26">
        <f t="shared" si="1"/>
        <v>39749</v>
      </c>
    </row>
    <row r="40" spans="1:23" x14ac:dyDescent="0.2">
      <c r="A40" s="6" t="s">
        <v>47</v>
      </c>
      <c r="B40" s="26">
        <v>0</v>
      </c>
      <c r="C40" s="26">
        <v>0</v>
      </c>
      <c r="D40" s="26">
        <v>0</v>
      </c>
      <c r="E40" s="26">
        <v>0</v>
      </c>
      <c r="F40" s="26">
        <v>0</v>
      </c>
      <c r="G40" s="26">
        <v>0</v>
      </c>
      <c r="H40" s="26">
        <v>0</v>
      </c>
      <c r="I40" s="26">
        <v>0</v>
      </c>
      <c r="J40" s="26">
        <v>0</v>
      </c>
      <c r="K40" s="26">
        <v>0</v>
      </c>
      <c r="L40" s="26">
        <v>0</v>
      </c>
      <c r="M40" s="26">
        <v>0</v>
      </c>
      <c r="N40" s="26">
        <v>0</v>
      </c>
      <c r="O40" s="26">
        <v>0</v>
      </c>
      <c r="P40" s="28">
        <f t="shared" si="0"/>
        <v>0</v>
      </c>
      <c r="Q40" s="28">
        <v>7258</v>
      </c>
      <c r="R40" s="28">
        <v>-7258</v>
      </c>
      <c r="S40" s="28">
        <v>0</v>
      </c>
      <c r="T40" s="28"/>
      <c r="U40" s="28"/>
      <c r="V40" s="28">
        <v>0</v>
      </c>
      <c r="W40" s="26">
        <f t="shared" si="1"/>
        <v>0</v>
      </c>
    </row>
    <row r="41" spans="1:23" x14ac:dyDescent="0.2">
      <c r="A41" s="6" t="s">
        <v>48</v>
      </c>
      <c r="B41" s="26">
        <v>0</v>
      </c>
      <c r="C41" s="26">
        <v>0</v>
      </c>
      <c r="D41" s="26">
        <v>0</v>
      </c>
      <c r="E41" s="26">
        <v>0</v>
      </c>
      <c r="F41" s="26">
        <v>0</v>
      </c>
      <c r="G41" s="26">
        <v>0</v>
      </c>
      <c r="H41" s="26">
        <v>0</v>
      </c>
      <c r="I41" s="26">
        <v>0</v>
      </c>
      <c r="J41" s="26">
        <v>0</v>
      </c>
      <c r="K41" s="26">
        <v>0</v>
      </c>
      <c r="L41" s="26">
        <v>0</v>
      </c>
      <c r="M41" s="26">
        <v>0</v>
      </c>
      <c r="N41" s="26">
        <v>0</v>
      </c>
      <c r="O41" s="26">
        <v>0</v>
      </c>
      <c r="P41" s="28">
        <f t="shared" si="0"/>
        <v>0</v>
      </c>
      <c r="Q41" s="28">
        <v>16849</v>
      </c>
      <c r="R41" s="28">
        <v>0</v>
      </c>
      <c r="S41" s="28">
        <v>7961</v>
      </c>
      <c r="T41" s="28"/>
      <c r="U41" s="28">
        <v>-16807</v>
      </c>
      <c r="V41" s="28">
        <v>0</v>
      </c>
      <c r="W41" s="26">
        <f t="shared" si="1"/>
        <v>8003</v>
      </c>
    </row>
    <row r="42" spans="1:23" x14ac:dyDescent="0.2">
      <c r="A42" s="6" t="s">
        <v>49</v>
      </c>
      <c r="B42" s="26">
        <v>0</v>
      </c>
      <c r="C42" s="26">
        <v>0</v>
      </c>
      <c r="D42" s="26">
        <v>0</v>
      </c>
      <c r="E42" s="26">
        <v>0</v>
      </c>
      <c r="F42" s="26">
        <v>0</v>
      </c>
      <c r="G42" s="26">
        <v>0</v>
      </c>
      <c r="H42" s="26">
        <v>0</v>
      </c>
      <c r="I42" s="26">
        <v>0</v>
      </c>
      <c r="J42" s="26">
        <v>0</v>
      </c>
      <c r="K42" s="26">
        <v>0</v>
      </c>
      <c r="L42" s="26">
        <v>0</v>
      </c>
      <c r="M42" s="26">
        <v>0</v>
      </c>
      <c r="N42" s="26">
        <v>0</v>
      </c>
      <c r="O42" s="26">
        <v>0</v>
      </c>
      <c r="P42" s="28">
        <f t="shared" si="0"/>
        <v>0</v>
      </c>
      <c r="Q42" s="28">
        <v>12636</v>
      </c>
      <c r="R42" s="28">
        <v>-12636</v>
      </c>
      <c r="S42" s="28">
        <v>0</v>
      </c>
      <c r="T42" s="28"/>
      <c r="U42" s="28"/>
      <c r="V42" s="28">
        <v>0</v>
      </c>
      <c r="W42" s="26">
        <f t="shared" si="1"/>
        <v>0</v>
      </c>
    </row>
    <row r="43" spans="1:23" x14ac:dyDescent="0.2">
      <c r="A43" s="6" t="s">
        <v>50</v>
      </c>
      <c r="B43" s="26">
        <v>0</v>
      </c>
      <c r="C43" s="26">
        <v>0</v>
      </c>
      <c r="D43" s="26">
        <v>0</v>
      </c>
      <c r="E43" s="26">
        <v>0</v>
      </c>
      <c r="F43" s="26">
        <v>0</v>
      </c>
      <c r="G43" s="26">
        <v>0</v>
      </c>
      <c r="H43" s="26">
        <v>0</v>
      </c>
      <c r="I43" s="26">
        <v>0</v>
      </c>
      <c r="J43" s="26">
        <v>0</v>
      </c>
      <c r="K43" s="26">
        <v>0</v>
      </c>
      <c r="L43" s="26">
        <v>14743</v>
      </c>
      <c r="M43" s="26">
        <v>9452</v>
      </c>
      <c r="N43" s="26">
        <v>0</v>
      </c>
      <c r="O43" s="26">
        <v>0</v>
      </c>
      <c r="P43" s="28">
        <f t="shared" si="0"/>
        <v>24195</v>
      </c>
      <c r="Q43" s="28">
        <v>14743</v>
      </c>
      <c r="R43" s="28">
        <v>0</v>
      </c>
      <c r="S43" s="28">
        <v>6966</v>
      </c>
      <c r="T43" s="28"/>
      <c r="U43" s="28"/>
      <c r="V43" s="28">
        <v>2486</v>
      </c>
      <c r="W43" s="26">
        <f t="shared" si="1"/>
        <v>24195</v>
      </c>
    </row>
    <row r="44" spans="1:23" x14ac:dyDescent="0.2">
      <c r="A44" s="6" t="s">
        <v>51</v>
      </c>
      <c r="B44" s="26">
        <v>0</v>
      </c>
      <c r="C44" s="26">
        <v>0</v>
      </c>
      <c r="D44" s="26">
        <v>0</v>
      </c>
      <c r="E44" s="26">
        <v>0</v>
      </c>
      <c r="F44" s="26">
        <v>0</v>
      </c>
      <c r="G44" s="26">
        <v>0</v>
      </c>
      <c r="H44" s="26">
        <v>0</v>
      </c>
      <c r="I44" s="26">
        <v>0</v>
      </c>
      <c r="J44" s="26">
        <v>0</v>
      </c>
      <c r="K44" s="26">
        <v>0</v>
      </c>
      <c r="L44" s="26">
        <v>0</v>
      </c>
      <c r="M44" s="26">
        <v>0</v>
      </c>
      <c r="N44" s="26">
        <v>0</v>
      </c>
      <c r="O44" s="26">
        <v>0</v>
      </c>
      <c r="P44" s="28">
        <f t="shared" si="0"/>
        <v>0</v>
      </c>
      <c r="Q44" s="28">
        <v>7371</v>
      </c>
      <c r="R44" s="28">
        <v>-7371</v>
      </c>
      <c r="S44" s="28">
        <v>0</v>
      </c>
      <c r="T44" s="28"/>
      <c r="U44" s="28"/>
      <c r="V44" s="28">
        <v>0</v>
      </c>
      <c r="W44" s="26">
        <f t="shared" si="1"/>
        <v>0</v>
      </c>
    </row>
    <row r="45" spans="1:23" x14ac:dyDescent="0.2">
      <c r="A45" s="6" t="s">
        <v>52</v>
      </c>
      <c r="B45" s="26">
        <v>0</v>
      </c>
      <c r="C45" s="26">
        <v>0</v>
      </c>
      <c r="D45" s="26">
        <v>0</v>
      </c>
      <c r="E45" s="26">
        <v>0</v>
      </c>
      <c r="F45" s="26">
        <v>0</v>
      </c>
      <c r="G45" s="26">
        <v>0</v>
      </c>
      <c r="H45" s="26">
        <v>0</v>
      </c>
      <c r="I45" s="26">
        <v>0</v>
      </c>
      <c r="J45" s="26">
        <v>0</v>
      </c>
      <c r="K45" s="26">
        <v>0</v>
      </c>
      <c r="L45" s="26">
        <v>0</v>
      </c>
      <c r="M45" s="26">
        <v>0</v>
      </c>
      <c r="N45" s="26">
        <v>0</v>
      </c>
      <c r="O45" s="26">
        <v>0</v>
      </c>
      <c r="P45" s="28">
        <f t="shared" si="0"/>
        <v>0</v>
      </c>
      <c r="Q45" s="28">
        <v>7258</v>
      </c>
      <c r="R45" s="28">
        <v>-7258</v>
      </c>
      <c r="S45" s="28">
        <v>0</v>
      </c>
      <c r="T45" s="28"/>
      <c r="U45" s="28"/>
      <c r="V45" s="28">
        <v>0</v>
      </c>
      <c r="W45" s="26">
        <f t="shared" si="1"/>
        <v>0</v>
      </c>
    </row>
    <row r="46" spans="1:23" x14ac:dyDescent="0.2">
      <c r="A46" s="6" t="s">
        <v>53</v>
      </c>
      <c r="B46" s="26">
        <v>7554</v>
      </c>
      <c r="C46" s="26">
        <v>5082</v>
      </c>
      <c r="D46" s="26">
        <v>0</v>
      </c>
      <c r="E46" s="26">
        <v>0</v>
      </c>
      <c r="F46" s="26">
        <v>0</v>
      </c>
      <c r="G46" s="26">
        <v>0</v>
      </c>
      <c r="H46" s="26">
        <v>0</v>
      </c>
      <c r="I46" s="26">
        <v>0</v>
      </c>
      <c r="J46" s="26">
        <v>0</v>
      </c>
      <c r="K46" s="26">
        <v>0</v>
      </c>
      <c r="L46" s="26">
        <v>0</v>
      </c>
      <c r="M46" s="26">
        <v>0</v>
      </c>
      <c r="N46" s="26">
        <v>0</v>
      </c>
      <c r="O46" s="26">
        <v>0</v>
      </c>
      <c r="P46" s="28">
        <f t="shared" si="0"/>
        <v>12636</v>
      </c>
      <c r="Q46" s="28">
        <v>12636</v>
      </c>
      <c r="R46" s="28">
        <v>0</v>
      </c>
      <c r="S46" s="28">
        <v>5971</v>
      </c>
      <c r="T46" s="28"/>
      <c r="U46" s="28"/>
      <c r="V46" s="28">
        <v>2131</v>
      </c>
      <c r="W46" s="26">
        <f t="shared" si="1"/>
        <v>20738</v>
      </c>
    </row>
    <row r="47" spans="1:23" x14ac:dyDescent="0.2">
      <c r="B47" s="26"/>
      <c r="C47" s="26"/>
      <c r="D47" s="26"/>
      <c r="E47" s="26"/>
      <c r="F47" s="26"/>
      <c r="G47" s="26"/>
      <c r="H47" s="27"/>
      <c r="I47" s="27"/>
      <c r="J47" s="27"/>
      <c r="K47" s="27"/>
      <c r="L47" s="27"/>
      <c r="M47" s="27"/>
      <c r="N47" s="27"/>
      <c r="O47" s="27"/>
      <c r="P47" s="29"/>
      <c r="Q47" s="29"/>
    </row>
    <row r="48" spans="1:23" s="2" customFormat="1" x14ac:dyDescent="0.2">
      <c r="A48" s="30" t="s">
        <v>55</v>
      </c>
      <c r="B48" s="31">
        <f>SUM(B7:B46)</f>
        <v>37007</v>
      </c>
      <c r="C48" s="31">
        <f t="shared" ref="C48:O48" si="2">SUM(C7:C46)</f>
        <v>118196</v>
      </c>
      <c r="D48" s="31">
        <f t="shared" si="2"/>
        <v>154403</v>
      </c>
      <c r="E48" s="31">
        <f t="shared" si="2"/>
        <v>57594</v>
      </c>
      <c r="F48" s="31">
        <f t="shared" si="2"/>
        <v>-2483</v>
      </c>
      <c r="G48" s="31">
        <f t="shared" si="2"/>
        <v>81998</v>
      </c>
      <c r="H48" s="31">
        <f t="shared" si="2"/>
        <v>64689</v>
      </c>
      <c r="I48" s="31">
        <f t="shared" si="2"/>
        <v>59731</v>
      </c>
      <c r="J48" s="31">
        <f t="shared" si="2"/>
        <v>167926</v>
      </c>
      <c r="K48" s="31">
        <f t="shared" si="2"/>
        <v>149047</v>
      </c>
      <c r="L48" s="31">
        <f t="shared" si="2"/>
        <v>70350</v>
      </c>
      <c r="M48" s="31">
        <f t="shared" si="2"/>
        <v>114219</v>
      </c>
      <c r="N48" s="31">
        <f t="shared" si="2"/>
        <v>284981</v>
      </c>
      <c r="O48" s="31">
        <f t="shared" si="2"/>
        <v>79906</v>
      </c>
      <c r="P48" s="31">
        <f>SUM(P7:P47)</f>
        <v>1437564</v>
      </c>
      <c r="Q48" s="32">
        <v>1117195</v>
      </c>
      <c r="R48" s="31">
        <f>SUM(R7:R47)</f>
        <v>-102177</v>
      </c>
      <c r="S48" s="31">
        <f>SUM(S7:S47)</f>
        <v>397012</v>
      </c>
      <c r="T48" s="31"/>
      <c r="U48" s="31">
        <f>SUM(U7:U47)</f>
        <v>-16807</v>
      </c>
      <c r="V48" s="31">
        <f>SUM(V7:V47)</f>
        <v>125669</v>
      </c>
      <c r="W48" s="31">
        <f>SUM(W7:W47)+3</f>
        <v>1520892</v>
      </c>
    </row>
    <row r="49" spans="1:21" ht="12.75" customHeight="1" x14ac:dyDescent="0.2">
      <c r="A49" s="10" t="s">
        <v>56</v>
      </c>
      <c r="B49" s="26"/>
      <c r="C49" s="26"/>
      <c r="D49" s="26"/>
      <c r="E49" s="26"/>
      <c r="F49" s="26"/>
      <c r="G49" s="26"/>
      <c r="Q49" s="28"/>
    </row>
    <row r="50" spans="1:21" s="279" customFormat="1" x14ac:dyDescent="0.2">
      <c r="A50" s="299" t="s">
        <v>442</v>
      </c>
      <c r="B50" s="363"/>
      <c r="C50" s="363"/>
      <c r="D50" s="363"/>
      <c r="E50" s="363"/>
      <c r="F50" s="363"/>
      <c r="G50" s="363"/>
      <c r="H50" s="363"/>
      <c r="I50" s="363"/>
      <c r="J50" s="363"/>
      <c r="K50" s="363"/>
      <c r="L50" s="363"/>
      <c r="M50" s="300"/>
      <c r="N50" s="300"/>
      <c r="O50" s="300"/>
      <c r="P50" s="364"/>
      <c r="Q50" s="365"/>
      <c r="U50" s="321"/>
    </row>
    <row r="51" spans="1:21" ht="12.75" customHeight="1" x14ac:dyDescent="0.2">
      <c r="A51" s="6" t="s">
        <v>424</v>
      </c>
      <c r="B51" s="26"/>
      <c r="C51" s="26"/>
      <c r="D51" s="26"/>
      <c r="E51" s="26"/>
      <c r="F51" s="26"/>
      <c r="G51" s="26"/>
      <c r="Q51" s="28"/>
    </row>
    <row r="52" spans="1:21" ht="12.75" customHeight="1" x14ac:dyDescent="0.2">
      <c r="A52" s="6" t="s">
        <v>335</v>
      </c>
      <c r="D52" s="26"/>
      <c r="E52" s="26"/>
      <c r="F52" s="26"/>
      <c r="Q52" s="28"/>
    </row>
    <row r="53" spans="1:21" x14ac:dyDescent="0.2">
      <c r="A53" s="279" t="s">
        <v>389</v>
      </c>
      <c r="Q53" s="28"/>
    </row>
    <row r="54" spans="1:21" x14ac:dyDescent="0.2">
      <c r="F54" s="26"/>
    </row>
  </sheetData>
  <mergeCells count="1">
    <mergeCell ref="B3:P3"/>
  </mergeCells>
  <pageMargins left="0.43" right="0.16" top="0.56999999999999995" bottom="0.44" header="0.5" footer="0.4"/>
  <pageSetup scale="75" orientation="landscape" horizontalDpi="300" verticalDpi="300"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4">
    <pageSetUpPr fitToPage="1"/>
  </sheetPr>
  <dimension ref="A1:AA55"/>
  <sheetViews>
    <sheetView zoomScale="60" zoomScaleNormal="60" zoomScaleSheetLayoutView="50" workbookViewId="0">
      <pane xSplit="1" ySplit="5" topLeftCell="B6" activePane="bottomRight" state="frozen"/>
      <selection pane="topRight" activeCell="B1" sqref="B1"/>
      <selection pane="bottomLeft" activeCell="A6" sqref="A6"/>
      <selection pane="bottomRight"/>
    </sheetView>
  </sheetViews>
  <sheetFormatPr defaultColWidth="9.140625" defaultRowHeight="12.75" x14ac:dyDescent="0.2"/>
  <cols>
    <col min="1" max="1" width="39.28515625" style="6" customWidth="1"/>
    <col min="2" max="2" width="8" style="6" customWidth="1"/>
    <col min="3" max="3" width="9" style="6" customWidth="1"/>
    <col min="4" max="14" width="8" style="6" customWidth="1"/>
    <col min="15" max="15" width="10.140625" style="6" bestFit="1" customWidth="1"/>
    <col min="16" max="17" width="12.85546875" style="6" customWidth="1"/>
    <col min="18" max="18" width="16" style="75" customWidth="1"/>
    <col min="19" max="21" width="12.85546875" style="6" customWidth="1"/>
    <col min="22" max="22" width="1.5703125" style="6" customWidth="1"/>
    <col min="23" max="24" width="15.28515625" style="6" customWidth="1"/>
    <col min="25" max="25" width="1.140625" style="6" customWidth="1"/>
    <col min="26" max="27" width="15.28515625" style="6" customWidth="1"/>
    <col min="28" max="16384" width="9.140625" style="6"/>
  </cols>
  <sheetData>
    <row r="1" spans="1:27" s="2" customFormat="1" ht="12.75" customHeight="1" x14ac:dyDescent="0.2">
      <c r="A1" s="2" t="s">
        <v>377</v>
      </c>
    </row>
    <row r="2" spans="1:27" ht="12.75" customHeight="1" x14ac:dyDescent="0.25">
      <c r="A2" s="3"/>
      <c r="B2" s="3"/>
      <c r="C2" s="3"/>
      <c r="D2" s="3"/>
      <c r="E2" s="3"/>
      <c r="F2" s="3"/>
      <c r="G2" s="3"/>
      <c r="H2" s="3"/>
      <c r="I2" s="3"/>
      <c r="J2" s="3"/>
      <c r="K2" s="3"/>
      <c r="L2" s="3"/>
      <c r="M2" s="3"/>
      <c r="N2" s="3"/>
      <c r="O2" s="4"/>
      <c r="P2" s="4"/>
      <c r="Q2" s="4"/>
      <c r="R2" s="5"/>
      <c r="S2" s="4"/>
      <c r="T2" s="4"/>
      <c r="U2" s="4"/>
      <c r="V2" s="4"/>
      <c r="W2" s="4"/>
      <c r="X2" s="4"/>
      <c r="Y2" s="4"/>
      <c r="Z2" s="4"/>
      <c r="AA2" s="4"/>
    </row>
    <row r="3" spans="1:27" ht="12.75" customHeight="1" x14ac:dyDescent="0.25">
      <c r="A3" s="3"/>
      <c r="B3" s="74" t="s">
        <v>0</v>
      </c>
      <c r="C3" s="3"/>
      <c r="D3" s="3"/>
      <c r="E3" s="3"/>
      <c r="F3" s="3"/>
      <c r="G3" s="3"/>
      <c r="H3" s="3"/>
      <c r="I3" s="3"/>
      <c r="J3" s="3"/>
      <c r="K3" s="3"/>
      <c r="L3" s="3"/>
      <c r="M3" s="3"/>
      <c r="N3" s="3"/>
      <c r="O3" s="4"/>
      <c r="P3" s="4"/>
      <c r="Q3" s="4"/>
      <c r="R3" s="5"/>
      <c r="S3" s="73" t="s">
        <v>1</v>
      </c>
      <c r="T3" s="159"/>
      <c r="U3" s="159"/>
      <c r="V3" s="4"/>
      <c r="W3" s="73" t="s">
        <v>2</v>
      </c>
      <c r="X3" s="159"/>
      <c r="Y3" s="4"/>
      <c r="Z3" s="73" t="s">
        <v>499</v>
      </c>
      <c r="AA3" s="159"/>
    </row>
    <row r="4" spans="1:27" ht="12.75" customHeight="1" x14ac:dyDescent="0.2">
      <c r="B4" s="8">
        <v>40087</v>
      </c>
      <c r="C4" s="8">
        <v>40118</v>
      </c>
      <c r="D4" s="8">
        <v>40148</v>
      </c>
      <c r="E4" s="8">
        <v>40179</v>
      </c>
      <c r="F4" s="8">
        <v>40210</v>
      </c>
      <c r="G4" s="8">
        <v>40238</v>
      </c>
      <c r="H4" s="8">
        <v>40269</v>
      </c>
      <c r="I4" s="8">
        <v>40299</v>
      </c>
      <c r="J4" s="8">
        <v>40330</v>
      </c>
      <c r="K4" s="8">
        <v>40360</v>
      </c>
      <c r="L4" s="8">
        <v>40391</v>
      </c>
      <c r="M4" s="8">
        <v>40422</v>
      </c>
      <c r="N4" s="8">
        <v>40452</v>
      </c>
      <c r="O4" s="72" t="s">
        <v>307</v>
      </c>
      <c r="P4" s="35" t="s">
        <v>200</v>
      </c>
      <c r="Q4" s="35" t="s">
        <v>200</v>
      </c>
      <c r="R4" s="157" t="s">
        <v>4</v>
      </c>
      <c r="S4" s="19" t="s">
        <v>5</v>
      </c>
      <c r="T4" s="19" t="s">
        <v>6</v>
      </c>
      <c r="U4" s="19" t="s">
        <v>7</v>
      </c>
      <c r="V4" s="19"/>
      <c r="W4" s="19" t="s">
        <v>6</v>
      </c>
      <c r="X4" s="19" t="s">
        <v>8</v>
      </c>
      <c r="Y4" s="19"/>
      <c r="Z4" s="19" t="s">
        <v>6</v>
      </c>
      <c r="AA4" s="19" t="s">
        <v>8</v>
      </c>
    </row>
    <row r="5" spans="1:27" ht="12.75" customHeight="1" x14ac:dyDescent="0.2">
      <c r="A5" s="12"/>
      <c r="B5" s="13"/>
      <c r="C5" s="13"/>
      <c r="D5" s="14"/>
      <c r="E5" s="14"/>
      <c r="F5" s="15"/>
      <c r="G5" s="15"/>
      <c r="H5" s="15"/>
      <c r="I5" s="15"/>
      <c r="J5" s="16"/>
      <c r="K5" s="16"/>
      <c r="L5" s="16"/>
      <c r="M5" s="17"/>
      <c r="N5" s="18"/>
      <c r="O5" s="19"/>
      <c r="P5" s="35" t="s">
        <v>10</v>
      </c>
      <c r="Q5" s="35" t="s">
        <v>11</v>
      </c>
      <c r="R5" s="158" t="s">
        <v>12</v>
      </c>
      <c r="S5" s="19"/>
      <c r="T5" s="19"/>
      <c r="U5" s="19"/>
      <c r="V5" s="19"/>
      <c r="W5" s="19"/>
      <c r="X5" s="19"/>
      <c r="Y5" s="19"/>
      <c r="Z5" s="19"/>
      <c r="AA5" s="19"/>
    </row>
    <row r="6" spans="1:27" ht="12.75" customHeight="1" x14ac:dyDescent="0.2">
      <c r="A6" s="24"/>
      <c r="B6" s="24"/>
      <c r="C6" s="24"/>
      <c r="D6" s="24"/>
      <c r="E6" s="24"/>
      <c r="F6" s="24"/>
      <c r="G6" s="35" t="s">
        <v>13</v>
      </c>
      <c r="H6" s="24"/>
      <c r="I6" s="24"/>
      <c r="J6" s="24"/>
      <c r="K6" s="24"/>
      <c r="L6" s="24"/>
      <c r="M6" s="24"/>
      <c r="N6" s="24"/>
      <c r="O6" s="24"/>
      <c r="P6" s="24"/>
      <c r="Q6" s="24"/>
      <c r="R6" s="25" t="s">
        <v>14</v>
      </c>
      <c r="S6" s="24"/>
      <c r="T6" s="24"/>
      <c r="U6" s="24"/>
      <c r="V6" s="24"/>
      <c r="W6" s="24"/>
      <c r="X6" s="24"/>
      <c r="Y6" s="24"/>
      <c r="Z6" s="24"/>
      <c r="AA6" s="24"/>
    </row>
    <row r="7" spans="1:27" ht="12.75" customHeight="1" x14ac:dyDescent="0.2">
      <c r="A7" s="6" t="s">
        <v>15</v>
      </c>
      <c r="B7" s="26">
        <v>0</v>
      </c>
      <c r="C7" s="26">
        <v>0</v>
      </c>
      <c r="D7" s="26">
        <v>0</v>
      </c>
      <c r="E7" s="26">
        <v>0</v>
      </c>
      <c r="F7" s="26">
        <v>0</v>
      </c>
      <c r="G7" s="27">
        <v>0</v>
      </c>
      <c r="H7" s="27">
        <v>0</v>
      </c>
      <c r="I7" s="27">
        <v>0</v>
      </c>
      <c r="J7" s="27">
        <v>9864</v>
      </c>
      <c r="K7" s="27">
        <v>0</v>
      </c>
      <c r="L7" s="27">
        <v>26271</v>
      </c>
      <c r="M7" s="27">
        <v>37427</v>
      </c>
      <c r="N7" s="27">
        <v>0</v>
      </c>
      <c r="O7" s="26">
        <f>SUM(B7:N7)</f>
        <v>73562</v>
      </c>
      <c r="P7" s="26">
        <v>45281</v>
      </c>
      <c r="Q7" s="26">
        <f>AA7</f>
        <v>73789</v>
      </c>
      <c r="R7" s="155">
        <f t="shared" ref="R7:R45" si="0">IF(Q7=0,0,100*O7/Q7)</f>
        <v>99.692366070823567</v>
      </c>
      <c r="S7" s="26"/>
      <c r="T7" s="26">
        <v>3729</v>
      </c>
      <c r="U7" s="26">
        <f>P7+S7+T7</f>
        <v>49010</v>
      </c>
      <c r="V7" s="26"/>
      <c r="W7" s="26">
        <v>7826</v>
      </c>
      <c r="X7" s="26">
        <f>U7+W7</f>
        <v>56836</v>
      </c>
      <c r="Y7" s="26"/>
      <c r="Z7" s="26">
        <v>16953</v>
      </c>
      <c r="AA7" s="26">
        <f>X7+Z7</f>
        <v>73789</v>
      </c>
    </row>
    <row r="8" spans="1:27" ht="12.75" customHeight="1" x14ac:dyDescent="0.2">
      <c r="A8" s="6" t="s">
        <v>16</v>
      </c>
      <c r="B8" s="26">
        <v>87402</v>
      </c>
      <c r="C8" s="26">
        <v>0</v>
      </c>
      <c r="D8" s="26">
        <v>0</v>
      </c>
      <c r="E8" s="26">
        <v>0</v>
      </c>
      <c r="F8" s="26">
        <v>0</v>
      </c>
      <c r="G8" s="27">
        <v>120</v>
      </c>
      <c r="H8" s="27">
        <v>0</v>
      </c>
      <c r="I8" s="27">
        <v>0</v>
      </c>
      <c r="J8" s="27">
        <v>0</v>
      </c>
      <c r="K8" s="27">
        <v>0</v>
      </c>
      <c r="L8" s="27">
        <v>26094</v>
      </c>
      <c r="M8" s="27">
        <v>27294</v>
      </c>
      <c r="N8" s="27">
        <v>1518</v>
      </c>
      <c r="O8" s="26">
        <f t="shared" ref="O8:O46" si="1">SUM(B8:N8)</f>
        <v>142428</v>
      </c>
      <c r="P8" s="26">
        <v>87402</v>
      </c>
      <c r="Q8" s="26">
        <f t="shared" ref="Q8:Q45" si="2">AA8</f>
        <v>142428</v>
      </c>
      <c r="R8" s="155">
        <f t="shared" si="0"/>
        <v>100</v>
      </c>
      <c r="S8" s="26"/>
      <c r="T8" s="26">
        <v>7197</v>
      </c>
      <c r="U8" s="26">
        <f t="shared" ref="U8:U46" si="3">P8+S8+T8</f>
        <v>94599</v>
      </c>
      <c r="V8" s="26"/>
      <c r="W8" s="26">
        <v>15106</v>
      </c>
      <c r="X8" s="26">
        <f t="shared" ref="X8:X46" si="4">U8+W8</f>
        <v>109705</v>
      </c>
      <c r="Y8" s="26"/>
      <c r="Z8" s="26">
        <v>32723</v>
      </c>
      <c r="AA8" s="26">
        <f t="shared" ref="AA8:AA46" si="5">X8+Z8</f>
        <v>142428</v>
      </c>
    </row>
    <row r="9" spans="1:27" ht="12.75" customHeight="1" x14ac:dyDescent="0.2">
      <c r="A9" s="6" t="s">
        <v>17</v>
      </c>
      <c r="B9" s="26">
        <v>0</v>
      </c>
      <c r="C9" s="26">
        <v>0</v>
      </c>
      <c r="D9" s="26">
        <v>0</v>
      </c>
      <c r="E9" s="26">
        <v>0</v>
      </c>
      <c r="F9" s="26">
        <v>0</v>
      </c>
      <c r="G9" s="27">
        <v>0</v>
      </c>
      <c r="H9" s="27">
        <v>0</v>
      </c>
      <c r="I9" s="27">
        <v>0</v>
      </c>
      <c r="J9" s="27">
        <v>0</v>
      </c>
      <c r="K9" s="27">
        <v>0</v>
      </c>
      <c r="L9" s="27">
        <v>0</v>
      </c>
      <c r="M9" s="27">
        <v>0</v>
      </c>
      <c r="N9" s="27">
        <v>0</v>
      </c>
      <c r="O9" s="26">
        <f t="shared" si="1"/>
        <v>0</v>
      </c>
      <c r="P9" s="26">
        <v>7371</v>
      </c>
      <c r="Q9" s="26">
        <f t="shared" si="2"/>
        <v>0</v>
      </c>
      <c r="R9" s="155">
        <f t="shared" si="0"/>
        <v>0</v>
      </c>
      <c r="S9" s="26">
        <v>-7371</v>
      </c>
      <c r="T9" s="26"/>
      <c r="U9" s="26">
        <f t="shared" si="3"/>
        <v>0</v>
      </c>
      <c r="V9" s="26"/>
      <c r="W9" s="26">
        <v>0</v>
      </c>
      <c r="X9" s="26">
        <f t="shared" si="4"/>
        <v>0</v>
      </c>
      <c r="Y9" s="26"/>
      <c r="Z9" s="26">
        <v>0</v>
      </c>
      <c r="AA9" s="26">
        <f t="shared" si="5"/>
        <v>0</v>
      </c>
    </row>
    <row r="10" spans="1:27" x14ac:dyDescent="0.2">
      <c r="A10" s="6" t="s">
        <v>18</v>
      </c>
      <c r="B10" s="26">
        <v>0</v>
      </c>
      <c r="C10" s="26">
        <v>0</v>
      </c>
      <c r="D10" s="26">
        <v>0</v>
      </c>
      <c r="E10" s="26">
        <v>0</v>
      </c>
      <c r="F10" s="26">
        <v>0</v>
      </c>
      <c r="G10" s="27">
        <v>0</v>
      </c>
      <c r="H10" s="27">
        <v>0</v>
      </c>
      <c r="I10" s="27">
        <v>0</v>
      </c>
      <c r="J10" s="27">
        <v>0</v>
      </c>
      <c r="K10" s="27">
        <v>0</v>
      </c>
      <c r="L10" s="27">
        <v>0</v>
      </c>
      <c r="M10" s="27">
        <v>0</v>
      </c>
      <c r="N10" s="27">
        <v>0</v>
      </c>
      <c r="O10" s="26">
        <f t="shared" si="1"/>
        <v>0</v>
      </c>
      <c r="P10" s="26">
        <v>11583</v>
      </c>
      <c r="Q10" s="26">
        <f t="shared" si="2"/>
        <v>18876</v>
      </c>
      <c r="R10" s="155">
        <f t="shared" si="0"/>
        <v>0</v>
      </c>
      <c r="S10" s="26"/>
      <c r="T10" s="26">
        <v>954</v>
      </c>
      <c r="U10" s="26">
        <f t="shared" si="3"/>
        <v>12537</v>
      </c>
      <c r="V10" s="26"/>
      <c r="W10" s="26">
        <v>2002</v>
      </c>
      <c r="X10" s="26">
        <f t="shared" si="4"/>
        <v>14539</v>
      </c>
      <c r="Y10" s="26"/>
      <c r="Z10" s="26">
        <v>4337</v>
      </c>
      <c r="AA10" s="26">
        <f t="shared" si="5"/>
        <v>18876</v>
      </c>
    </row>
    <row r="11" spans="1:27" x14ac:dyDescent="0.2">
      <c r="A11" s="6" t="s">
        <v>19</v>
      </c>
      <c r="B11" s="26">
        <v>213</v>
      </c>
      <c r="C11" s="26">
        <v>8211</v>
      </c>
      <c r="D11" s="26">
        <v>0</v>
      </c>
      <c r="E11" s="26">
        <v>0</v>
      </c>
      <c r="F11" s="26">
        <v>0</v>
      </c>
      <c r="G11" s="27">
        <v>121</v>
      </c>
      <c r="H11" s="27">
        <v>0</v>
      </c>
      <c r="I11" s="27">
        <v>0</v>
      </c>
      <c r="J11" s="27">
        <v>0</v>
      </c>
      <c r="K11" s="27">
        <v>0</v>
      </c>
      <c r="L11" s="27">
        <v>0</v>
      </c>
      <c r="M11" s="27">
        <v>5167</v>
      </c>
      <c r="N11" s="27">
        <v>0</v>
      </c>
      <c r="O11" s="26">
        <f t="shared" si="1"/>
        <v>13712</v>
      </c>
      <c r="P11" s="26">
        <v>8424</v>
      </c>
      <c r="Q11" s="26">
        <f t="shared" si="2"/>
        <v>13728</v>
      </c>
      <c r="R11" s="155">
        <f t="shared" si="0"/>
        <v>99.883449883449885</v>
      </c>
      <c r="S11" s="26"/>
      <c r="T11" s="26">
        <v>694</v>
      </c>
      <c r="U11" s="26">
        <f t="shared" si="3"/>
        <v>9118</v>
      </c>
      <c r="V11" s="26"/>
      <c r="W11" s="26">
        <v>1456</v>
      </c>
      <c r="X11" s="26">
        <f t="shared" si="4"/>
        <v>10574</v>
      </c>
      <c r="Y11" s="26"/>
      <c r="Z11" s="26">
        <v>3154</v>
      </c>
      <c r="AA11" s="26">
        <f t="shared" si="5"/>
        <v>13728</v>
      </c>
    </row>
    <row r="12" spans="1:27" x14ac:dyDescent="0.2">
      <c r="A12" s="6" t="s">
        <v>20</v>
      </c>
      <c r="B12" s="26">
        <v>843</v>
      </c>
      <c r="C12" s="26">
        <v>660</v>
      </c>
      <c r="D12" s="26">
        <v>46907</v>
      </c>
      <c r="E12" s="26">
        <v>53435</v>
      </c>
      <c r="F12" s="26">
        <v>8440</v>
      </c>
      <c r="G12" s="27">
        <v>16940</v>
      </c>
      <c r="H12" s="27">
        <v>23532</v>
      </c>
      <c r="I12" s="27">
        <v>4641</v>
      </c>
      <c r="J12" s="27">
        <v>3382</v>
      </c>
      <c r="K12" s="27">
        <v>44560</v>
      </c>
      <c r="L12" s="27">
        <v>17230</v>
      </c>
      <c r="M12" s="27">
        <v>9977</v>
      </c>
      <c r="N12" s="27">
        <v>18276</v>
      </c>
      <c r="O12" s="26">
        <f t="shared" si="1"/>
        <v>248823</v>
      </c>
      <c r="P12" s="26">
        <v>152691</v>
      </c>
      <c r="Q12" s="26">
        <f t="shared" si="2"/>
        <v>248822</v>
      </c>
      <c r="R12" s="155">
        <f t="shared" si="0"/>
        <v>100.00040189372322</v>
      </c>
      <c r="S12" s="26"/>
      <c r="T12" s="26">
        <v>12574</v>
      </c>
      <c r="U12" s="26">
        <f t="shared" si="3"/>
        <v>165265</v>
      </c>
      <c r="V12" s="26"/>
      <c r="W12" s="26">
        <v>26391</v>
      </c>
      <c r="X12" s="26">
        <f t="shared" si="4"/>
        <v>191656</v>
      </c>
      <c r="Y12" s="26"/>
      <c r="Z12" s="26">
        <v>57166</v>
      </c>
      <c r="AA12" s="26">
        <f t="shared" si="5"/>
        <v>248822</v>
      </c>
    </row>
    <row r="13" spans="1:27" x14ac:dyDescent="0.2">
      <c r="A13" s="6" t="s">
        <v>21</v>
      </c>
      <c r="B13" s="26">
        <v>2846</v>
      </c>
      <c r="C13" s="26">
        <v>235</v>
      </c>
      <c r="D13" s="26">
        <v>11935</v>
      </c>
      <c r="E13" s="26">
        <v>465</v>
      </c>
      <c r="F13" s="26">
        <v>216</v>
      </c>
      <c r="G13" s="27">
        <v>726</v>
      </c>
      <c r="H13" s="27">
        <v>3583</v>
      </c>
      <c r="I13" s="27">
        <v>159</v>
      </c>
      <c r="J13" s="27">
        <v>321</v>
      </c>
      <c r="K13" s="27">
        <v>423</v>
      </c>
      <c r="L13" s="27">
        <v>98</v>
      </c>
      <c r="M13" s="27">
        <v>20178</v>
      </c>
      <c r="N13" s="27">
        <v>0</v>
      </c>
      <c r="O13" s="26">
        <f t="shared" si="1"/>
        <v>41185</v>
      </c>
      <c r="P13" s="26">
        <v>25273</v>
      </c>
      <c r="Q13" s="26">
        <f t="shared" si="2"/>
        <v>41184</v>
      </c>
      <c r="R13" s="155">
        <f t="shared" si="0"/>
        <v>100.00242812742813</v>
      </c>
      <c r="S13" s="26"/>
      <c r="T13" s="26">
        <v>2081</v>
      </c>
      <c r="U13" s="26">
        <f t="shared" si="3"/>
        <v>27354</v>
      </c>
      <c r="V13" s="26"/>
      <c r="W13" s="26">
        <v>4368</v>
      </c>
      <c r="X13" s="26">
        <f t="shared" si="4"/>
        <v>31722</v>
      </c>
      <c r="Y13" s="26"/>
      <c r="Z13" s="26">
        <v>9462</v>
      </c>
      <c r="AA13" s="26">
        <f t="shared" si="5"/>
        <v>41184</v>
      </c>
    </row>
    <row r="14" spans="1:27" x14ac:dyDescent="0.2">
      <c r="A14" s="6" t="s">
        <v>22</v>
      </c>
      <c r="B14" s="26">
        <v>0</v>
      </c>
      <c r="C14" s="26">
        <v>0</v>
      </c>
      <c r="D14" s="26">
        <v>0</v>
      </c>
      <c r="E14" s="26">
        <v>0</v>
      </c>
      <c r="F14" s="26">
        <v>0</v>
      </c>
      <c r="G14" s="27">
        <v>0</v>
      </c>
      <c r="H14" s="27">
        <v>0</v>
      </c>
      <c r="I14" s="27">
        <v>0</v>
      </c>
      <c r="J14" s="27">
        <v>0</v>
      </c>
      <c r="K14" s="27">
        <v>0</v>
      </c>
      <c r="L14" s="27">
        <v>0</v>
      </c>
      <c r="M14" s="27">
        <v>0</v>
      </c>
      <c r="N14" s="27">
        <v>0</v>
      </c>
      <c r="O14" s="26">
        <f t="shared" si="1"/>
        <v>0</v>
      </c>
      <c r="P14" s="26">
        <v>7258</v>
      </c>
      <c r="Q14" s="26">
        <f t="shared" si="2"/>
        <v>7258</v>
      </c>
      <c r="R14" s="155">
        <f t="shared" si="0"/>
        <v>0</v>
      </c>
      <c r="S14" s="26">
        <v>-7258</v>
      </c>
      <c r="T14" s="26"/>
      <c r="U14" s="26">
        <f t="shared" si="3"/>
        <v>0</v>
      </c>
      <c r="V14" s="26"/>
      <c r="W14" s="26">
        <v>7258</v>
      </c>
      <c r="X14" s="26">
        <f t="shared" si="4"/>
        <v>7258</v>
      </c>
      <c r="Y14" s="26"/>
      <c r="Z14" s="26">
        <v>0</v>
      </c>
      <c r="AA14" s="26">
        <f t="shared" si="5"/>
        <v>7258</v>
      </c>
    </row>
    <row r="15" spans="1:27" x14ac:dyDescent="0.2">
      <c r="A15" s="6" t="s">
        <v>23</v>
      </c>
      <c r="B15" s="26">
        <v>5900</v>
      </c>
      <c r="C15" s="26">
        <v>0</v>
      </c>
      <c r="D15" s="26">
        <v>0</v>
      </c>
      <c r="E15" s="26">
        <v>5930</v>
      </c>
      <c r="F15" s="26">
        <v>0</v>
      </c>
      <c r="G15" s="27">
        <v>0</v>
      </c>
      <c r="H15" s="27">
        <v>3917</v>
      </c>
      <c r="I15" s="27">
        <v>0</v>
      </c>
      <c r="J15" s="27">
        <v>0</v>
      </c>
      <c r="K15" s="27">
        <v>4052</v>
      </c>
      <c r="L15" s="27">
        <v>0</v>
      </c>
      <c r="M15" s="27">
        <v>5912</v>
      </c>
      <c r="N15" s="27">
        <v>0</v>
      </c>
      <c r="O15" s="26">
        <f t="shared" si="1"/>
        <v>25711</v>
      </c>
      <c r="P15" s="26">
        <v>15796</v>
      </c>
      <c r="Q15" s="26">
        <f t="shared" si="2"/>
        <v>25741</v>
      </c>
      <c r="R15" s="155">
        <f t="shared" si="0"/>
        <v>99.88345441125054</v>
      </c>
      <c r="S15" s="26"/>
      <c r="T15" s="26">
        <v>1301</v>
      </c>
      <c r="U15" s="26">
        <f t="shared" si="3"/>
        <v>17097</v>
      </c>
      <c r="V15" s="26"/>
      <c r="W15" s="26">
        <v>2730</v>
      </c>
      <c r="X15" s="26">
        <f t="shared" si="4"/>
        <v>19827</v>
      </c>
      <c r="Y15" s="26"/>
      <c r="Z15" s="26">
        <v>5914</v>
      </c>
      <c r="AA15" s="26">
        <f t="shared" si="5"/>
        <v>25741</v>
      </c>
    </row>
    <row r="16" spans="1:27" x14ac:dyDescent="0.2">
      <c r="A16" s="6" t="s">
        <v>24</v>
      </c>
      <c r="B16" s="26">
        <v>0</v>
      </c>
      <c r="C16" s="26">
        <v>0</v>
      </c>
      <c r="D16" s="26">
        <v>0</v>
      </c>
      <c r="E16" s="26">
        <v>0</v>
      </c>
      <c r="F16" s="26">
        <v>0</v>
      </c>
      <c r="G16" s="27">
        <v>0</v>
      </c>
      <c r="H16" s="27">
        <v>0</v>
      </c>
      <c r="I16" s="27">
        <v>0</v>
      </c>
      <c r="J16" s="27">
        <v>0</v>
      </c>
      <c r="K16" s="27">
        <v>0</v>
      </c>
      <c r="L16" s="27">
        <v>0</v>
      </c>
      <c r="M16" s="27">
        <v>0</v>
      </c>
      <c r="N16" s="27">
        <v>0</v>
      </c>
      <c r="O16" s="26">
        <f t="shared" si="1"/>
        <v>0</v>
      </c>
      <c r="P16" s="26">
        <v>7258</v>
      </c>
      <c r="Q16" s="26">
        <f t="shared" si="2"/>
        <v>7258</v>
      </c>
      <c r="R16" s="155">
        <f t="shared" si="0"/>
        <v>0</v>
      </c>
      <c r="S16" s="26"/>
      <c r="T16" s="26"/>
      <c r="U16" s="26">
        <f t="shared" si="3"/>
        <v>7258</v>
      </c>
      <c r="V16" s="26"/>
      <c r="W16" s="26">
        <v>0</v>
      </c>
      <c r="X16" s="26">
        <f t="shared" si="4"/>
        <v>7258</v>
      </c>
      <c r="Y16" s="26"/>
      <c r="Z16" s="26">
        <v>0</v>
      </c>
      <c r="AA16" s="26">
        <f t="shared" si="5"/>
        <v>7258</v>
      </c>
    </row>
    <row r="17" spans="1:27" x14ac:dyDescent="0.2">
      <c r="A17" s="6" t="s">
        <v>25</v>
      </c>
      <c r="B17" s="26">
        <v>698</v>
      </c>
      <c r="C17" s="26">
        <v>710</v>
      </c>
      <c r="D17" s="26">
        <v>473</v>
      </c>
      <c r="E17" s="26">
        <v>2</v>
      </c>
      <c r="F17" s="26">
        <v>16444</v>
      </c>
      <c r="G17" s="27">
        <v>57486</v>
      </c>
      <c r="H17" s="27">
        <v>61570</v>
      </c>
      <c r="I17" s="27">
        <v>31044</v>
      </c>
      <c r="J17" s="27">
        <v>45455</v>
      </c>
      <c r="K17" s="27">
        <v>22059</v>
      </c>
      <c r="L17" s="27">
        <v>15646</v>
      </c>
      <c r="M17" s="27">
        <v>2242</v>
      </c>
      <c r="N17" s="27">
        <v>0</v>
      </c>
      <c r="O17" s="26">
        <f t="shared" si="1"/>
        <v>253829</v>
      </c>
      <c r="P17" s="26">
        <v>185335</v>
      </c>
      <c r="Q17" s="26">
        <f t="shared" si="2"/>
        <v>253830</v>
      </c>
      <c r="R17" s="155">
        <f t="shared" si="0"/>
        <v>99.999606035535592</v>
      </c>
      <c r="S17" s="26"/>
      <c r="T17" s="26">
        <v>15262</v>
      </c>
      <c r="U17" s="26">
        <f t="shared" si="3"/>
        <v>200597</v>
      </c>
      <c r="V17" s="26"/>
      <c r="W17" s="26">
        <v>32033</v>
      </c>
      <c r="X17" s="26">
        <f t="shared" si="4"/>
        <v>232630</v>
      </c>
      <c r="Y17" s="26"/>
      <c r="Z17" s="26">
        <v>21200</v>
      </c>
      <c r="AA17" s="26">
        <f t="shared" si="5"/>
        <v>253830</v>
      </c>
    </row>
    <row r="18" spans="1:27" x14ac:dyDescent="0.2">
      <c r="A18" s="6" t="s">
        <v>26</v>
      </c>
      <c r="B18" s="26">
        <v>0</v>
      </c>
      <c r="C18" s="26">
        <v>0</v>
      </c>
      <c r="D18" s="26">
        <v>0</v>
      </c>
      <c r="E18" s="26">
        <v>0</v>
      </c>
      <c r="F18" s="26">
        <v>0</v>
      </c>
      <c r="G18" s="27">
        <v>0</v>
      </c>
      <c r="H18" s="27">
        <v>0</v>
      </c>
      <c r="I18" s="27">
        <v>0</v>
      </c>
      <c r="J18" s="27">
        <v>0</v>
      </c>
      <c r="K18" s="27">
        <v>0</v>
      </c>
      <c r="L18" s="27">
        <v>0</v>
      </c>
      <c r="M18" s="27">
        <v>18876</v>
      </c>
      <c r="N18" s="27">
        <v>0</v>
      </c>
      <c r="O18" s="26">
        <f t="shared" si="1"/>
        <v>18876</v>
      </c>
      <c r="P18" s="26">
        <v>11583</v>
      </c>
      <c r="Q18" s="26">
        <f t="shared" si="2"/>
        <v>18876</v>
      </c>
      <c r="R18" s="155">
        <f t="shared" si="0"/>
        <v>100</v>
      </c>
      <c r="S18" s="26"/>
      <c r="T18" s="26">
        <v>954</v>
      </c>
      <c r="U18" s="26">
        <f t="shared" si="3"/>
        <v>12537</v>
      </c>
      <c r="V18" s="26"/>
      <c r="W18" s="26">
        <v>2002</v>
      </c>
      <c r="X18" s="26">
        <f t="shared" si="4"/>
        <v>14539</v>
      </c>
      <c r="Y18" s="26"/>
      <c r="Z18" s="26">
        <v>4337</v>
      </c>
      <c r="AA18" s="26">
        <f t="shared" si="5"/>
        <v>18876</v>
      </c>
    </row>
    <row r="19" spans="1:27" x14ac:dyDescent="0.2">
      <c r="A19" s="6" t="s">
        <v>27</v>
      </c>
      <c r="B19" s="26">
        <v>9940</v>
      </c>
      <c r="C19" s="26">
        <v>17439</v>
      </c>
      <c r="D19" s="26">
        <v>0</v>
      </c>
      <c r="E19" s="26">
        <v>0</v>
      </c>
      <c r="F19" s="26">
        <v>0</v>
      </c>
      <c r="G19" s="27">
        <v>2255</v>
      </c>
      <c r="H19" s="27">
        <v>0</v>
      </c>
      <c r="I19" s="27">
        <v>4732</v>
      </c>
      <c r="J19" s="27">
        <v>-6816</v>
      </c>
      <c r="K19" s="27">
        <v>6979</v>
      </c>
      <c r="L19" s="27">
        <v>10076</v>
      </c>
      <c r="M19" s="27">
        <v>0</v>
      </c>
      <c r="N19" s="27">
        <v>0</v>
      </c>
      <c r="O19" s="26">
        <f t="shared" si="1"/>
        <v>44605</v>
      </c>
      <c r="P19" s="26">
        <v>27379</v>
      </c>
      <c r="Q19" s="26">
        <f t="shared" si="2"/>
        <v>44617</v>
      </c>
      <c r="R19" s="155">
        <f t="shared" si="0"/>
        <v>99.973104422081263</v>
      </c>
      <c r="S19" s="26"/>
      <c r="T19" s="26">
        <v>2255</v>
      </c>
      <c r="U19" s="26">
        <f t="shared" si="3"/>
        <v>29634</v>
      </c>
      <c r="V19" s="26"/>
      <c r="W19" s="26">
        <v>4732</v>
      </c>
      <c r="X19" s="26">
        <f t="shared" si="4"/>
        <v>34366</v>
      </c>
      <c r="Y19" s="26"/>
      <c r="Z19" s="26">
        <v>10251</v>
      </c>
      <c r="AA19" s="26">
        <f t="shared" si="5"/>
        <v>44617</v>
      </c>
    </row>
    <row r="20" spans="1:27" x14ac:dyDescent="0.2">
      <c r="A20" s="6" t="s">
        <v>28</v>
      </c>
      <c r="B20" s="26">
        <v>0</v>
      </c>
      <c r="C20" s="26">
        <v>0</v>
      </c>
      <c r="D20" s="26">
        <v>0</v>
      </c>
      <c r="E20" s="26">
        <v>0</v>
      </c>
      <c r="F20" s="26">
        <v>0</v>
      </c>
      <c r="G20" s="27">
        <v>0</v>
      </c>
      <c r="H20" s="27">
        <v>0</v>
      </c>
      <c r="I20" s="27">
        <v>0</v>
      </c>
      <c r="J20" s="27">
        <v>0</v>
      </c>
      <c r="K20" s="27">
        <v>0</v>
      </c>
      <c r="L20" s="27">
        <v>0</v>
      </c>
      <c r="M20" s="27">
        <v>0</v>
      </c>
      <c r="N20" s="27">
        <v>0</v>
      </c>
      <c r="O20" s="26">
        <f t="shared" si="1"/>
        <v>0</v>
      </c>
      <c r="P20" s="26">
        <v>9477</v>
      </c>
      <c r="Q20" s="26">
        <f t="shared" si="2"/>
        <v>0</v>
      </c>
      <c r="R20" s="155">
        <f t="shared" si="0"/>
        <v>0</v>
      </c>
      <c r="S20" s="26">
        <v>-9477</v>
      </c>
      <c r="T20" s="26"/>
      <c r="U20" s="26">
        <f t="shared" si="3"/>
        <v>0</v>
      </c>
      <c r="V20" s="26"/>
      <c r="W20" s="26">
        <v>0</v>
      </c>
      <c r="X20" s="26">
        <f t="shared" si="4"/>
        <v>0</v>
      </c>
      <c r="Y20" s="26"/>
      <c r="Z20" s="26">
        <v>0</v>
      </c>
      <c r="AA20" s="26">
        <f t="shared" si="5"/>
        <v>0</v>
      </c>
    </row>
    <row r="21" spans="1:27" x14ac:dyDescent="0.2">
      <c r="A21" s="6" t="s">
        <v>29</v>
      </c>
      <c r="B21" s="26">
        <v>0</v>
      </c>
      <c r="C21" s="26">
        <v>0</v>
      </c>
      <c r="D21" s="26">
        <v>0</v>
      </c>
      <c r="E21" s="26">
        <v>0</v>
      </c>
      <c r="F21" s="26">
        <v>0</v>
      </c>
      <c r="G21" s="27">
        <v>0</v>
      </c>
      <c r="H21" s="27">
        <v>0</v>
      </c>
      <c r="I21" s="27">
        <v>0</v>
      </c>
      <c r="J21" s="27">
        <v>0</v>
      </c>
      <c r="K21" s="27">
        <v>0</v>
      </c>
      <c r="L21" s="27">
        <v>0</v>
      </c>
      <c r="M21" s="27">
        <v>0</v>
      </c>
      <c r="N21" s="27">
        <v>0</v>
      </c>
      <c r="O21" s="26">
        <f t="shared" si="1"/>
        <v>0</v>
      </c>
      <c r="P21" s="26">
        <v>7258</v>
      </c>
      <c r="Q21" s="26">
        <f t="shared" si="2"/>
        <v>0</v>
      </c>
      <c r="R21" s="155">
        <f t="shared" si="0"/>
        <v>0</v>
      </c>
      <c r="S21" s="26">
        <v>-7258</v>
      </c>
      <c r="T21" s="26"/>
      <c r="U21" s="26">
        <f t="shared" si="3"/>
        <v>0</v>
      </c>
      <c r="V21" s="26"/>
      <c r="W21" s="26">
        <v>0</v>
      </c>
      <c r="X21" s="26">
        <f t="shared" si="4"/>
        <v>0</v>
      </c>
      <c r="Y21" s="26"/>
      <c r="Z21" s="26">
        <v>0</v>
      </c>
      <c r="AA21" s="26">
        <f t="shared" si="5"/>
        <v>0</v>
      </c>
    </row>
    <row r="22" spans="1:27" x14ac:dyDescent="0.2">
      <c r="A22" s="6" t="s">
        <v>30</v>
      </c>
      <c r="B22" s="26">
        <v>26993</v>
      </c>
      <c r="C22" s="26">
        <v>0</v>
      </c>
      <c r="D22" s="26">
        <v>0</v>
      </c>
      <c r="E22" s="26">
        <v>260</v>
      </c>
      <c r="F22" s="26">
        <v>20677</v>
      </c>
      <c r="G22" s="27">
        <v>0</v>
      </c>
      <c r="H22" s="27">
        <v>81</v>
      </c>
      <c r="I22" s="27">
        <v>6058</v>
      </c>
      <c r="J22" s="27">
        <v>3917</v>
      </c>
      <c r="K22" s="27">
        <v>4684</v>
      </c>
      <c r="L22" s="27">
        <v>19423</v>
      </c>
      <c r="M22" s="27">
        <v>0</v>
      </c>
      <c r="N22" s="27">
        <v>275</v>
      </c>
      <c r="O22" s="26">
        <f t="shared" si="1"/>
        <v>82368</v>
      </c>
      <c r="P22" s="26">
        <v>50546</v>
      </c>
      <c r="Q22" s="26">
        <f t="shared" si="2"/>
        <v>82368</v>
      </c>
      <c r="R22" s="155">
        <f t="shared" si="0"/>
        <v>100</v>
      </c>
      <c r="S22" s="26"/>
      <c r="T22" s="26">
        <v>4162</v>
      </c>
      <c r="U22" s="26">
        <f t="shared" si="3"/>
        <v>54708</v>
      </c>
      <c r="V22" s="26"/>
      <c r="W22" s="26">
        <v>8736</v>
      </c>
      <c r="X22" s="26">
        <f t="shared" si="4"/>
        <v>63444</v>
      </c>
      <c r="Y22" s="26"/>
      <c r="Z22" s="26">
        <v>18924</v>
      </c>
      <c r="AA22" s="26">
        <f t="shared" si="5"/>
        <v>82368</v>
      </c>
    </row>
    <row r="23" spans="1:27" x14ac:dyDescent="0.2">
      <c r="A23" s="6" t="s">
        <v>31</v>
      </c>
      <c r="B23" s="26">
        <v>0</v>
      </c>
      <c r="C23" s="26">
        <v>6263</v>
      </c>
      <c r="D23" s="26">
        <v>0</v>
      </c>
      <c r="E23" s="26">
        <v>0</v>
      </c>
      <c r="F23" s="26">
        <v>0</v>
      </c>
      <c r="G23" s="27">
        <v>6441</v>
      </c>
      <c r="H23" s="27">
        <v>-200</v>
      </c>
      <c r="I23" s="27">
        <v>0</v>
      </c>
      <c r="J23" s="27">
        <v>0</v>
      </c>
      <c r="K23" s="27">
        <v>0</v>
      </c>
      <c r="L23" s="27">
        <v>0</v>
      </c>
      <c r="M23" s="27">
        <v>8089</v>
      </c>
      <c r="N23" s="27">
        <v>0</v>
      </c>
      <c r="O23" s="26">
        <f t="shared" si="1"/>
        <v>20593</v>
      </c>
      <c r="P23" s="26">
        <v>12636</v>
      </c>
      <c r="Q23" s="26">
        <f t="shared" si="2"/>
        <v>20592</v>
      </c>
      <c r="R23" s="155">
        <f t="shared" si="0"/>
        <v>100.00485625485625</v>
      </c>
      <c r="S23" s="26"/>
      <c r="T23" s="26">
        <v>1041</v>
      </c>
      <c r="U23" s="26">
        <f t="shared" si="3"/>
        <v>13677</v>
      </c>
      <c r="V23" s="26"/>
      <c r="W23" s="26">
        <v>2184</v>
      </c>
      <c r="X23" s="26">
        <f t="shared" si="4"/>
        <v>15861</v>
      </c>
      <c r="Y23" s="26"/>
      <c r="Z23" s="26">
        <v>4731</v>
      </c>
      <c r="AA23" s="26">
        <f t="shared" si="5"/>
        <v>20592</v>
      </c>
    </row>
    <row r="24" spans="1:27" x14ac:dyDescent="0.2">
      <c r="A24" s="6" t="s">
        <v>32</v>
      </c>
      <c r="B24" s="26">
        <v>0</v>
      </c>
      <c r="C24" s="26">
        <v>0</v>
      </c>
      <c r="D24" s="26">
        <v>0</v>
      </c>
      <c r="E24" s="26">
        <v>0</v>
      </c>
      <c r="F24" s="26">
        <v>0</v>
      </c>
      <c r="G24" s="27">
        <v>0</v>
      </c>
      <c r="H24" s="27">
        <v>0</v>
      </c>
      <c r="I24" s="27">
        <v>0</v>
      </c>
      <c r="J24" s="27">
        <v>0</v>
      </c>
      <c r="K24" s="27">
        <v>0</v>
      </c>
      <c r="L24" s="27">
        <v>0</v>
      </c>
      <c r="M24" s="27">
        <v>0</v>
      </c>
      <c r="N24" s="27">
        <v>0</v>
      </c>
      <c r="O24" s="26">
        <f t="shared" si="1"/>
        <v>0</v>
      </c>
      <c r="P24" s="26">
        <v>7258</v>
      </c>
      <c r="Q24" s="26">
        <f t="shared" si="2"/>
        <v>0</v>
      </c>
      <c r="R24" s="155">
        <f t="shared" si="0"/>
        <v>0</v>
      </c>
      <c r="S24" s="26">
        <v>-7258</v>
      </c>
      <c r="T24" s="26"/>
      <c r="U24" s="26">
        <f t="shared" si="3"/>
        <v>0</v>
      </c>
      <c r="V24" s="26"/>
      <c r="W24" s="26">
        <v>0</v>
      </c>
      <c r="X24" s="26">
        <f t="shared" si="4"/>
        <v>0</v>
      </c>
      <c r="Y24" s="26"/>
      <c r="Z24" s="26">
        <v>0</v>
      </c>
      <c r="AA24" s="26">
        <f t="shared" si="5"/>
        <v>0</v>
      </c>
    </row>
    <row r="25" spans="1:27" x14ac:dyDescent="0.2">
      <c r="A25" s="6" t="s">
        <v>33</v>
      </c>
      <c r="B25" s="26">
        <v>10530</v>
      </c>
      <c r="C25" s="26">
        <v>0</v>
      </c>
      <c r="D25" s="26">
        <v>0</v>
      </c>
      <c r="E25" s="26">
        <v>0</v>
      </c>
      <c r="F25" s="26">
        <v>0</v>
      </c>
      <c r="G25" s="27">
        <v>272</v>
      </c>
      <c r="H25" s="27">
        <v>0</v>
      </c>
      <c r="I25" s="27">
        <v>0</v>
      </c>
      <c r="J25" s="27">
        <v>2415</v>
      </c>
      <c r="K25" s="27">
        <v>340</v>
      </c>
      <c r="L25" s="27">
        <v>0</v>
      </c>
      <c r="M25" s="27">
        <v>3603</v>
      </c>
      <c r="N25" s="27">
        <v>0</v>
      </c>
      <c r="O25" s="26">
        <f t="shared" si="1"/>
        <v>17160</v>
      </c>
      <c r="P25" s="26">
        <v>10530</v>
      </c>
      <c r="Q25" s="26">
        <f t="shared" si="2"/>
        <v>17160</v>
      </c>
      <c r="R25" s="155">
        <f t="shared" si="0"/>
        <v>100</v>
      </c>
      <c r="S25" s="26"/>
      <c r="T25" s="26">
        <v>867</v>
      </c>
      <c r="U25" s="26">
        <f t="shared" si="3"/>
        <v>11397</v>
      </c>
      <c r="V25" s="26"/>
      <c r="W25" s="26">
        <v>1820</v>
      </c>
      <c r="X25" s="26">
        <f t="shared" si="4"/>
        <v>13217</v>
      </c>
      <c r="Y25" s="26"/>
      <c r="Z25" s="26">
        <v>3943</v>
      </c>
      <c r="AA25" s="26">
        <f t="shared" si="5"/>
        <v>17160</v>
      </c>
    </row>
    <row r="26" spans="1:27" x14ac:dyDescent="0.2">
      <c r="A26" s="6" t="s">
        <v>34</v>
      </c>
      <c r="B26" s="26">
        <v>0</v>
      </c>
      <c r="C26" s="26">
        <v>0</v>
      </c>
      <c r="D26" s="26">
        <v>0</v>
      </c>
      <c r="E26" s="26">
        <v>2</v>
      </c>
      <c r="F26" s="26">
        <v>0</v>
      </c>
      <c r="G26" s="27">
        <v>0</v>
      </c>
      <c r="H26" s="27">
        <v>0</v>
      </c>
      <c r="I26" s="27">
        <v>0</v>
      </c>
      <c r="J26" s="27">
        <v>0</v>
      </c>
      <c r="K26" s="27">
        <v>0</v>
      </c>
      <c r="L26" s="27">
        <v>0</v>
      </c>
      <c r="M26" s="27">
        <v>0</v>
      </c>
      <c r="N26" s="27">
        <v>0</v>
      </c>
      <c r="O26" s="26">
        <f t="shared" si="1"/>
        <v>2</v>
      </c>
      <c r="P26" s="26">
        <v>8424</v>
      </c>
      <c r="Q26" s="26">
        <f t="shared" si="2"/>
        <v>13728</v>
      </c>
      <c r="R26" s="155">
        <f t="shared" si="0"/>
        <v>1.4568764568764568E-2</v>
      </c>
      <c r="S26" s="26"/>
      <c r="T26" s="26">
        <v>694</v>
      </c>
      <c r="U26" s="26">
        <f t="shared" si="3"/>
        <v>9118</v>
      </c>
      <c r="V26" s="26"/>
      <c r="W26" s="26">
        <v>1456</v>
      </c>
      <c r="X26" s="26">
        <f t="shared" si="4"/>
        <v>10574</v>
      </c>
      <c r="Y26" s="26"/>
      <c r="Z26" s="26">
        <v>3154</v>
      </c>
      <c r="AA26" s="26">
        <f t="shared" si="5"/>
        <v>13728</v>
      </c>
    </row>
    <row r="27" spans="1:27" x14ac:dyDescent="0.2">
      <c r="A27" s="6" t="s">
        <v>35</v>
      </c>
      <c r="B27" s="26">
        <v>0</v>
      </c>
      <c r="C27" s="26">
        <v>0</v>
      </c>
      <c r="D27" s="26">
        <v>0</v>
      </c>
      <c r="E27" s="26">
        <v>0</v>
      </c>
      <c r="F27" s="26">
        <v>0</v>
      </c>
      <c r="G27" s="27">
        <v>6275</v>
      </c>
      <c r="H27" s="27">
        <v>0</v>
      </c>
      <c r="I27" s="27">
        <v>0</v>
      </c>
      <c r="J27" s="27">
        <v>8264</v>
      </c>
      <c r="K27" s="27">
        <v>0</v>
      </c>
      <c r="L27" s="27">
        <v>0</v>
      </c>
      <c r="M27" s="27">
        <v>0</v>
      </c>
      <c r="N27" s="27">
        <v>0</v>
      </c>
      <c r="O27" s="26">
        <f t="shared" si="1"/>
        <v>14539</v>
      </c>
      <c r="P27" s="26">
        <v>11583</v>
      </c>
      <c r="Q27" s="26">
        <f t="shared" si="2"/>
        <v>18876</v>
      </c>
      <c r="R27" s="155">
        <f t="shared" si="0"/>
        <v>77.023733841915657</v>
      </c>
      <c r="S27" s="26"/>
      <c r="T27" s="26">
        <v>954</v>
      </c>
      <c r="U27" s="26">
        <f t="shared" si="3"/>
        <v>12537</v>
      </c>
      <c r="V27" s="26"/>
      <c r="W27" s="26">
        <v>2002</v>
      </c>
      <c r="X27" s="26">
        <f t="shared" si="4"/>
        <v>14539</v>
      </c>
      <c r="Y27" s="26"/>
      <c r="Z27" s="26">
        <v>4337</v>
      </c>
      <c r="AA27" s="26">
        <f t="shared" si="5"/>
        <v>18876</v>
      </c>
    </row>
    <row r="28" spans="1:27" x14ac:dyDescent="0.2">
      <c r="A28" s="6" t="s">
        <v>36</v>
      </c>
      <c r="B28" s="26">
        <v>0</v>
      </c>
      <c r="C28" s="26">
        <v>0</v>
      </c>
      <c r="D28" s="26">
        <v>0</v>
      </c>
      <c r="E28" s="26">
        <v>0</v>
      </c>
      <c r="F28" s="26">
        <v>0</v>
      </c>
      <c r="G28" s="27">
        <v>0</v>
      </c>
      <c r="H28" s="27">
        <v>0</v>
      </c>
      <c r="I28" s="27">
        <v>0</v>
      </c>
      <c r="J28" s="27">
        <v>0</v>
      </c>
      <c r="K28" s="27">
        <v>0</v>
      </c>
      <c r="L28" s="27">
        <v>0</v>
      </c>
      <c r="M28" s="27">
        <v>0</v>
      </c>
      <c r="N28" s="27">
        <v>0</v>
      </c>
      <c r="O28" s="26">
        <f t="shared" si="1"/>
        <v>0</v>
      </c>
      <c r="P28" s="26">
        <v>7258</v>
      </c>
      <c r="Q28" s="26">
        <f t="shared" si="2"/>
        <v>0</v>
      </c>
      <c r="R28" s="155">
        <f t="shared" si="0"/>
        <v>0</v>
      </c>
      <c r="S28" s="26">
        <v>-7258</v>
      </c>
      <c r="T28" s="26"/>
      <c r="U28" s="26">
        <f t="shared" si="3"/>
        <v>0</v>
      </c>
      <c r="V28" s="26"/>
      <c r="W28" s="26">
        <v>0</v>
      </c>
      <c r="X28" s="26">
        <f t="shared" si="4"/>
        <v>0</v>
      </c>
      <c r="Y28" s="26"/>
      <c r="Z28" s="26">
        <v>0</v>
      </c>
      <c r="AA28" s="26">
        <f t="shared" si="5"/>
        <v>0</v>
      </c>
    </row>
    <row r="29" spans="1:27" x14ac:dyDescent="0.2">
      <c r="A29" s="6" t="s">
        <v>37</v>
      </c>
      <c r="B29" s="26">
        <v>167</v>
      </c>
      <c r="C29" s="26">
        <v>585</v>
      </c>
      <c r="D29" s="26">
        <v>230</v>
      </c>
      <c r="E29" s="26">
        <v>530</v>
      </c>
      <c r="F29" s="26">
        <v>188</v>
      </c>
      <c r="G29" s="27">
        <v>480</v>
      </c>
      <c r="H29" s="27">
        <v>822</v>
      </c>
      <c r="I29" s="27">
        <v>104</v>
      </c>
      <c r="J29" s="27">
        <v>1</v>
      </c>
      <c r="K29" s="27">
        <v>286</v>
      </c>
      <c r="L29" s="27">
        <v>541</v>
      </c>
      <c r="M29" s="27">
        <v>418</v>
      </c>
      <c r="N29" s="27">
        <v>718</v>
      </c>
      <c r="O29" s="26">
        <f t="shared" si="1"/>
        <v>5070</v>
      </c>
      <c r="P29" s="26">
        <v>10530</v>
      </c>
      <c r="Q29" s="26">
        <f t="shared" si="2"/>
        <v>17160</v>
      </c>
      <c r="R29" s="155">
        <f t="shared" si="0"/>
        <v>29.545454545454547</v>
      </c>
      <c r="S29" s="26"/>
      <c r="T29" s="26">
        <v>867</v>
      </c>
      <c r="U29" s="26">
        <f t="shared" si="3"/>
        <v>11397</v>
      </c>
      <c r="V29" s="26"/>
      <c r="W29" s="26">
        <v>1820</v>
      </c>
      <c r="X29" s="26">
        <f t="shared" si="4"/>
        <v>13217</v>
      </c>
      <c r="Y29" s="26"/>
      <c r="Z29" s="26">
        <v>3943</v>
      </c>
      <c r="AA29" s="26">
        <f t="shared" si="5"/>
        <v>17160</v>
      </c>
    </row>
    <row r="30" spans="1:27" x14ac:dyDescent="0.2">
      <c r="A30" s="6" t="s">
        <v>38</v>
      </c>
      <c r="B30" s="26">
        <v>59</v>
      </c>
      <c r="C30" s="26">
        <v>144</v>
      </c>
      <c r="D30" s="26">
        <v>88</v>
      </c>
      <c r="E30" s="26">
        <v>120</v>
      </c>
      <c r="F30" s="26">
        <v>190</v>
      </c>
      <c r="G30" s="27">
        <v>570</v>
      </c>
      <c r="H30" s="27">
        <v>558</v>
      </c>
      <c r="I30" s="27">
        <v>466</v>
      </c>
      <c r="J30" s="27">
        <v>34</v>
      </c>
      <c r="K30" s="27">
        <v>420</v>
      </c>
      <c r="L30" s="27">
        <v>125</v>
      </c>
      <c r="M30" s="27">
        <v>3869</v>
      </c>
      <c r="N30" s="27">
        <v>378</v>
      </c>
      <c r="O30" s="26">
        <f t="shared" si="1"/>
        <v>7021</v>
      </c>
      <c r="P30" s="26">
        <v>12636</v>
      </c>
      <c r="Q30" s="26">
        <f t="shared" si="2"/>
        <v>7021</v>
      </c>
      <c r="R30" s="155">
        <f t="shared" si="0"/>
        <v>100</v>
      </c>
      <c r="S30" s="26">
        <v>-8800</v>
      </c>
      <c r="T30" s="26"/>
      <c r="U30" s="26">
        <f t="shared" si="3"/>
        <v>3836</v>
      </c>
      <c r="V30" s="26"/>
      <c r="W30" s="26">
        <v>2185</v>
      </c>
      <c r="X30" s="26">
        <f t="shared" si="4"/>
        <v>6021</v>
      </c>
      <c r="Y30" s="26"/>
      <c r="Z30" s="26">
        <v>1000</v>
      </c>
      <c r="AA30" s="26">
        <f t="shared" si="5"/>
        <v>7021</v>
      </c>
    </row>
    <row r="31" spans="1:27" x14ac:dyDescent="0.2">
      <c r="A31" s="6" t="s">
        <v>81</v>
      </c>
      <c r="B31" s="26">
        <v>0</v>
      </c>
      <c r="C31" s="26">
        <v>0</v>
      </c>
      <c r="D31" s="26">
        <v>0</v>
      </c>
      <c r="E31" s="26">
        <v>0</v>
      </c>
      <c r="F31" s="26">
        <v>0</v>
      </c>
      <c r="G31" s="27">
        <v>0</v>
      </c>
      <c r="H31" s="27">
        <v>0</v>
      </c>
      <c r="I31" s="27">
        <v>0</v>
      </c>
      <c r="J31" s="27">
        <v>0</v>
      </c>
      <c r="K31" s="27">
        <v>0</v>
      </c>
      <c r="L31" s="27">
        <v>0</v>
      </c>
      <c r="M31" s="27">
        <v>0</v>
      </c>
      <c r="N31" s="27">
        <v>0</v>
      </c>
      <c r="O31" s="26">
        <f t="shared" si="1"/>
        <v>0</v>
      </c>
      <c r="P31" s="26">
        <v>7258</v>
      </c>
      <c r="Q31" s="26">
        <f t="shared" si="2"/>
        <v>7258</v>
      </c>
      <c r="R31" s="155">
        <f t="shared" si="0"/>
        <v>0</v>
      </c>
      <c r="S31" s="26"/>
      <c r="T31" s="26"/>
      <c r="U31" s="26">
        <f t="shared" si="3"/>
        <v>7258</v>
      </c>
      <c r="V31" s="26"/>
      <c r="W31" s="26">
        <v>0</v>
      </c>
      <c r="X31" s="26">
        <f t="shared" si="4"/>
        <v>7258</v>
      </c>
      <c r="Y31" s="26"/>
      <c r="Z31" s="26">
        <v>0</v>
      </c>
      <c r="AA31" s="26">
        <f t="shared" si="5"/>
        <v>7258</v>
      </c>
    </row>
    <row r="32" spans="1:27" x14ac:dyDescent="0.2">
      <c r="A32" s="6" t="s">
        <v>39</v>
      </c>
      <c r="B32" s="26">
        <v>0</v>
      </c>
      <c r="C32" s="26">
        <v>0</v>
      </c>
      <c r="D32" s="26">
        <v>0</v>
      </c>
      <c r="E32" s="26">
        <v>0</v>
      </c>
      <c r="F32" s="26">
        <v>0</v>
      </c>
      <c r="G32" s="27">
        <v>0</v>
      </c>
      <c r="H32" s="27">
        <v>0</v>
      </c>
      <c r="I32" s="27">
        <v>9916</v>
      </c>
      <c r="J32" s="27">
        <v>0</v>
      </c>
      <c r="K32" s="27">
        <v>0</v>
      </c>
      <c r="L32" s="27">
        <v>0</v>
      </c>
      <c r="M32" s="27">
        <v>7267</v>
      </c>
      <c r="N32" s="27">
        <v>5126</v>
      </c>
      <c r="O32" s="26">
        <f t="shared" si="1"/>
        <v>22309</v>
      </c>
      <c r="P32" s="26">
        <v>13690</v>
      </c>
      <c r="Q32" s="26">
        <f t="shared" si="2"/>
        <v>22308</v>
      </c>
      <c r="R32" s="155">
        <f t="shared" si="0"/>
        <v>100.00448269679039</v>
      </c>
      <c r="S32" s="26"/>
      <c r="T32" s="26">
        <v>1127</v>
      </c>
      <c r="U32" s="26">
        <f t="shared" si="3"/>
        <v>14817</v>
      </c>
      <c r="V32" s="26"/>
      <c r="W32" s="26">
        <v>2366</v>
      </c>
      <c r="X32" s="26">
        <f t="shared" si="4"/>
        <v>17183</v>
      </c>
      <c r="Y32" s="26"/>
      <c r="Z32" s="26">
        <v>5125</v>
      </c>
      <c r="AA32" s="26">
        <f t="shared" si="5"/>
        <v>22308</v>
      </c>
    </row>
    <row r="33" spans="1:27" x14ac:dyDescent="0.2">
      <c r="A33" s="6" t="s">
        <v>40</v>
      </c>
      <c r="B33" s="26">
        <v>21870</v>
      </c>
      <c r="C33" s="26">
        <v>0</v>
      </c>
      <c r="D33" s="26">
        <v>0</v>
      </c>
      <c r="E33" s="26">
        <v>-53</v>
      </c>
      <c r="F33" s="26">
        <v>0</v>
      </c>
      <c r="G33" s="27">
        <v>0</v>
      </c>
      <c r="H33" s="27">
        <v>0</v>
      </c>
      <c r="I33" s="27">
        <v>0</v>
      </c>
      <c r="J33" s="27">
        <v>1256</v>
      </c>
      <c r="K33" s="27">
        <v>7228</v>
      </c>
      <c r="L33" s="27">
        <v>0</v>
      </c>
      <c r="M33" s="27">
        <v>0</v>
      </c>
      <c r="N33" s="27">
        <v>5735</v>
      </c>
      <c r="O33" s="26">
        <f t="shared" si="1"/>
        <v>36036</v>
      </c>
      <c r="P33" s="26">
        <v>22114</v>
      </c>
      <c r="Q33" s="26">
        <f t="shared" si="2"/>
        <v>36036</v>
      </c>
      <c r="R33" s="155">
        <f t="shared" si="0"/>
        <v>100</v>
      </c>
      <c r="S33" s="26"/>
      <c r="T33" s="26">
        <v>1821</v>
      </c>
      <c r="U33" s="26">
        <f t="shared" si="3"/>
        <v>23935</v>
      </c>
      <c r="V33" s="26"/>
      <c r="W33" s="26">
        <v>3822</v>
      </c>
      <c r="X33" s="26">
        <f t="shared" si="4"/>
        <v>27757</v>
      </c>
      <c r="Y33" s="26"/>
      <c r="Z33" s="26">
        <v>8279</v>
      </c>
      <c r="AA33" s="26">
        <f t="shared" si="5"/>
        <v>36036</v>
      </c>
    </row>
    <row r="34" spans="1:27" x14ac:dyDescent="0.2">
      <c r="A34" s="6" t="s">
        <v>41</v>
      </c>
      <c r="B34" s="26">
        <v>6501</v>
      </c>
      <c r="C34" s="26">
        <v>15500</v>
      </c>
      <c r="D34" s="26">
        <v>0</v>
      </c>
      <c r="E34" s="26">
        <v>0</v>
      </c>
      <c r="F34" s="26">
        <v>0</v>
      </c>
      <c r="G34" s="27">
        <v>0</v>
      </c>
      <c r="H34" s="27">
        <v>0</v>
      </c>
      <c r="I34" s="27">
        <v>10766</v>
      </c>
      <c r="J34" s="27">
        <v>0</v>
      </c>
      <c r="K34" s="27">
        <v>0</v>
      </c>
      <c r="L34" s="27">
        <v>16091</v>
      </c>
      <c r="M34" s="27">
        <v>0</v>
      </c>
      <c r="N34" s="27">
        <v>0</v>
      </c>
      <c r="O34" s="26">
        <f t="shared" si="1"/>
        <v>48858</v>
      </c>
      <c r="P34" s="26">
        <v>30538</v>
      </c>
      <c r="Q34" s="26">
        <f t="shared" si="2"/>
        <v>49764</v>
      </c>
      <c r="R34" s="155">
        <f t="shared" si="0"/>
        <v>98.179406800096459</v>
      </c>
      <c r="S34" s="26"/>
      <c r="T34" s="26">
        <v>2515</v>
      </c>
      <c r="U34" s="26">
        <f t="shared" si="3"/>
        <v>33053</v>
      </c>
      <c r="V34" s="26"/>
      <c r="W34" s="26">
        <v>5278</v>
      </c>
      <c r="X34" s="26">
        <f t="shared" si="4"/>
        <v>38331</v>
      </c>
      <c r="Y34" s="26"/>
      <c r="Z34" s="26">
        <v>11433</v>
      </c>
      <c r="AA34" s="26">
        <f t="shared" si="5"/>
        <v>49764</v>
      </c>
    </row>
    <row r="35" spans="1:27" x14ac:dyDescent="0.2">
      <c r="A35" s="6" t="s">
        <v>42</v>
      </c>
      <c r="B35" s="26">
        <v>0</v>
      </c>
      <c r="C35" s="26">
        <v>0</v>
      </c>
      <c r="D35" s="26">
        <v>0</v>
      </c>
      <c r="E35" s="26">
        <v>0</v>
      </c>
      <c r="F35" s="26">
        <v>0</v>
      </c>
      <c r="G35" s="27">
        <v>0</v>
      </c>
      <c r="H35" s="27">
        <v>0</v>
      </c>
      <c r="I35" s="27">
        <v>0</v>
      </c>
      <c r="J35" s="27">
        <v>0</v>
      </c>
      <c r="K35" s="27">
        <v>0</v>
      </c>
      <c r="L35" s="27">
        <v>0</v>
      </c>
      <c r="M35" s="27">
        <v>0</v>
      </c>
      <c r="N35" s="27">
        <v>0</v>
      </c>
      <c r="O35" s="26">
        <f t="shared" si="1"/>
        <v>0</v>
      </c>
      <c r="P35" s="26">
        <v>7258</v>
      </c>
      <c r="Q35" s="26">
        <f t="shared" si="2"/>
        <v>7258</v>
      </c>
      <c r="R35" s="155">
        <f t="shared" si="0"/>
        <v>0</v>
      </c>
      <c r="S35" s="26"/>
      <c r="T35" s="26"/>
      <c r="U35" s="26">
        <f t="shared" si="3"/>
        <v>7258</v>
      </c>
      <c r="V35" s="26"/>
      <c r="W35" s="26">
        <v>0</v>
      </c>
      <c r="X35" s="26">
        <f t="shared" si="4"/>
        <v>7258</v>
      </c>
      <c r="Y35" s="26"/>
      <c r="Z35" s="26">
        <v>0</v>
      </c>
      <c r="AA35" s="26">
        <f t="shared" si="5"/>
        <v>7258</v>
      </c>
    </row>
    <row r="36" spans="1:27" x14ac:dyDescent="0.2">
      <c r="A36" s="6" t="s">
        <v>43</v>
      </c>
      <c r="B36" s="26">
        <v>270</v>
      </c>
      <c r="C36" s="26">
        <v>0</v>
      </c>
      <c r="D36" s="26">
        <v>0</v>
      </c>
      <c r="E36" s="26">
        <v>3</v>
      </c>
      <c r="F36" s="26">
        <v>0</v>
      </c>
      <c r="G36" s="27">
        <v>0</v>
      </c>
      <c r="H36" s="27">
        <v>0</v>
      </c>
      <c r="I36" s="27">
        <v>0</v>
      </c>
      <c r="J36" s="27">
        <v>0</v>
      </c>
      <c r="K36" s="27">
        <v>0</v>
      </c>
      <c r="L36" s="27">
        <v>0</v>
      </c>
      <c r="M36" s="27">
        <v>501</v>
      </c>
      <c r="N36" s="27">
        <v>945</v>
      </c>
      <c r="O36" s="26">
        <f t="shared" si="1"/>
        <v>1719</v>
      </c>
      <c r="P36" s="26">
        <v>7258</v>
      </c>
      <c r="Q36" s="26">
        <f t="shared" si="2"/>
        <v>7258</v>
      </c>
      <c r="R36" s="155">
        <f t="shared" si="0"/>
        <v>23.684210526315791</v>
      </c>
      <c r="S36" s="26"/>
      <c r="T36" s="26"/>
      <c r="U36" s="26">
        <f t="shared" si="3"/>
        <v>7258</v>
      </c>
      <c r="V36" s="26"/>
      <c r="W36" s="26">
        <v>0</v>
      </c>
      <c r="X36" s="26">
        <f t="shared" si="4"/>
        <v>7258</v>
      </c>
      <c r="Y36" s="26"/>
      <c r="Z36" s="26">
        <v>0</v>
      </c>
      <c r="AA36" s="26">
        <f t="shared" si="5"/>
        <v>7258</v>
      </c>
    </row>
    <row r="37" spans="1:27" x14ac:dyDescent="0.2">
      <c r="A37" s="6" t="s">
        <v>44</v>
      </c>
      <c r="B37" s="26">
        <v>262</v>
      </c>
      <c r="C37" s="26">
        <v>0</v>
      </c>
      <c r="D37" s="26">
        <v>13047</v>
      </c>
      <c r="E37" s="26">
        <v>0</v>
      </c>
      <c r="F37" s="26">
        <v>12442</v>
      </c>
      <c r="G37" s="27">
        <v>16956</v>
      </c>
      <c r="H37" s="27">
        <v>0</v>
      </c>
      <c r="I37" s="27">
        <v>0</v>
      </c>
      <c r="J37" s="27">
        <v>0</v>
      </c>
      <c r="K37" s="27">
        <v>0</v>
      </c>
      <c r="L37" s="27">
        <v>0</v>
      </c>
      <c r="M37" s="27">
        <v>25595</v>
      </c>
      <c r="N37" s="27">
        <v>0</v>
      </c>
      <c r="O37" s="26">
        <f t="shared" si="1"/>
        <v>68302</v>
      </c>
      <c r="P37" s="26">
        <v>43175</v>
      </c>
      <c r="Q37" s="26">
        <f t="shared" si="2"/>
        <v>70356</v>
      </c>
      <c r="R37" s="155">
        <f t="shared" si="0"/>
        <v>97.080561714708054</v>
      </c>
      <c r="S37" s="26"/>
      <c r="T37" s="26">
        <v>3555</v>
      </c>
      <c r="U37" s="26">
        <f t="shared" si="3"/>
        <v>46730</v>
      </c>
      <c r="V37" s="26"/>
      <c r="W37" s="26">
        <v>7462</v>
      </c>
      <c r="X37" s="26">
        <f t="shared" si="4"/>
        <v>54192</v>
      </c>
      <c r="Y37" s="26"/>
      <c r="Z37" s="26">
        <v>16164</v>
      </c>
      <c r="AA37" s="26">
        <f t="shared" si="5"/>
        <v>70356</v>
      </c>
    </row>
    <row r="38" spans="1:27" x14ac:dyDescent="0.2">
      <c r="A38" s="6" t="s">
        <v>45</v>
      </c>
      <c r="B38" s="26">
        <v>0</v>
      </c>
      <c r="C38" s="26">
        <v>85146</v>
      </c>
      <c r="D38" s="26">
        <v>0</v>
      </c>
      <c r="E38" s="26">
        <v>27040</v>
      </c>
      <c r="F38" s="26">
        <v>0</v>
      </c>
      <c r="G38" s="27">
        <v>29830</v>
      </c>
      <c r="H38" s="27">
        <v>-646</v>
      </c>
      <c r="I38" s="27">
        <v>11706</v>
      </c>
      <c r="J38" s="27">
        <v>0</v>
      </c>
      <c r="K38" s="27">
        <v>-280</v>
      </c>
      <c r="L38" s="27">
        <v>0</v>
      </c>
      <c r="M38" s="27">
        <v>24571</v>
      </c>
      <c r="N38" s="27">
        <v>0</v>
      </c>
      <c r="O38" s="26">
        <f t="shared" si="1"/>
        <v>177367</v>
      </c>
      <c r="P38" s="26">
        <v>142160</v>
      </c>
      <c r="Q38" s="26">
        <f t="shared" si="2"/>
        <v>178437</v>
      </c>
      <c r="R38" s="155">
        <f t="shared" si="0"/>
        <v>99.400348582412846</v>
      </c>
      <c r="S38" s="26"/>
      <c r="T38" s="26">
        <v>11706</v>
      </c>
      <c r="U38" s="26">
        <f t="shared" si="3"/>
        <v>153866</v>
      </c>
      <c r="V38" s="26"/>
      <c r="W38" s="26">
        <v>24571</v>
      </c>
      <c r="X38" s="26">
        <f t="shared" si="4"/>
        <v>178437</v>
      </c>
      <c r="Y38" s="26"/>
      <c r="Z38" s="26">
        <v>0</v>
      </c>
      <c r="AA38" s="26">
        <f t="shared" si="5"/>
        <v>178437</v>
      </c>
    </row>
    <row r="39" spans="1:27" x14ac:dyDescent="0.2">
      <c r="A39" s="6" t="s">
        <v>46</v>
      </c>
      <c r="B39" s="26">
        <v>24004</v>
      </c>
      <c r="C39" s="26">
        <v>0</v>
      </c>
      <c r="D39" s="26">
        <v>0</v>
      </c>
      <c r="E39" s="26">
        <v>216</v>
      </c>
      <c r="F39" s="26">
        <v>0</v>
      </c>
      <c r="G39" s="27">
        <v>67</v>
      </c>
      <c r="H39" s="27">
        <v>0</v>
      </c>
      <c r="I39" s="27">
        <v>1927</v>
      </c>
      <c r="J39" s="27">
        <v>0</v>
      </c>
      <c r="K39" s="27">
        <v>0</v>
      </c>
      <c r="L39" s="27">
        <v>0</v>
      </c>
      <c r="M39" s="27">
        <v>13254</v>
      </c>
      <c r="N39" s="27">
        <v>0</v>
      </c>
      <c r="O39" s="26">
        <f t="shared" si="1"/>
        <v>39468</v>
      </c>
      <c r="P39" s="26">
        <v>24220</v>
      </c>
      <c r="Q39" s="26">
        <f t="shared" si="2"/>
        <v>39468</v>
      </c>
      <c r="R39" s="155">
        <f t="shared" si="0"/>
        <v>100</v>
      </c>
      <c r="S39" s="26"/>
      <c r="T39" s="26">
        <v>1994</v>
      </c>
      <c r="U39" s="26">
        <f t="shared" si="3"/>
        <v>26214</v>
      </c>
      <c r="V39" s="26"/>
      <c r="W39" s="26">
        <v>4186</v>
      </c>
      <c r="X39" s="26">
        <f t="shared" si="4"/>
        <v>30400</v>
      </c>
      <c r="Y39" s="26"/>
      <c r="Z39" s="26">
        <v>9068</v>
      </c>
      <c r="AA39" s="26">
        <f t="shared" si="5"/>
        <v>39468</v>
      </c>
    </row>
    <row r="40" spans="1:27" x14ac:dyDescent="0.2">
      <c r="A40" s="6" t="s">
        <v>47</v>
      </c>
      <c r="B40" s="26">
        <v>0</v>
      </c>
      <c r="C40" s="26">
        <v>0</v>
      </c>
      <c r="D40" s="26">
        <v>0</v>
      </c>
      <c r="E40" s="26">
        <v>0</v>
      </c>
      <c r="F40" s="26">
        <v>0</v>
      </c>
      <c r="G40" s="27">
        <v>0</v>
      </c>
      <c r="H40" s="27">
        <v>0</v>
      </c>
      <c r="I40" s="27">
        <v>0</v>
      </c>
      <c r="J40" s="27">
        <v>0</v>
      </c>
      <c r="K40" s="27">
        <v>0</v>
      </c>
      <c r="L40" s="27">
        <v>0</v>
      </c>
      <c r="M40" s="27">
        <v>0</v>
      </c>
      <c r="N40" s="27">
        <v>0</v>
      </c>
      <c r="O40" s="26">
        <f t="shared" si="1"/>
        <v>0</v>
      </c>
      <c r="P40" s="26">
        <v>7258</v>
      </c>
      <c r="Q40" s="26">
        <f t="shared" si="2"/>
        <v>0</v>
      </c>
      <c r="R40" s="155">
        <f t="shared" si="0"/>
        <v>0</v>
      </c>
      <c r="S40" s="26">
        <v>-7258</v>
      </c>
      <c r="T40" s="26"/>
      <c r="U40" s="26">
        <f t="shared" si="3"/>
        <v>0</v>
      </c>
      <c r="V40" s="26"/>
      <c r="W40" s="26">
        <v>0</v>
      </c>
      <c r="X40" s="26">
        <f t="shared" si="4"/>
        <v>0</v>
      </c>
      <c r="Y40" s="26"/>
      <c r="Z40" s="26">
        <v>0</v>
      </c>
      <c r="AA40" s="26">
        <f t="shared" si="5"/>
        <v>0</v>
      </c>
    </row>
    <row r="41" spans="1:27" x14ac:dyDescent="0.2">
      <c r="A41" s="6" t="s">
        <v>48</v>
      </c>
      <c r="B41" s="26">
        <v>377</v>
      </c>
      <c r="C41" s="26">
        <v>0</v>
      </c>
      <c r="D41" s="26">
        <v>0</v>
      </c>
      <c r="E41" s="26">
        <v>0</v>
      </c>
      <c r="F41" s="26">
        <v>0</v>
      </c>
      <c r="G41" s="27">
        <v>0</v>
      </c>
      <c r="H41" s="27">
        <v>0</v>
      </c>
      <c r="I41" s="27">
        <v>0</v>
      </c>
      <c r="J41" s="27">
        <v>0</v>
      </c>
      <c r="K41" s="27">
        <v>0</v>
      </c>
      <c r="L41" s="27">
        <v>0</v>
      </c>
      <c r="M41" s="27">
        <v>26426</v>
      </c>
      <c r="N41" s="27">
        <v>0</v>
      </c>
      <c r="O41" s="26">
        <f t="shared" si="1"/>
        <v>26803</v>
      </c>
      <c r="P41" s="26">
        <v>16849</v>
      </c>
      <c r="Q41" s="26">
        <f t="shared" si="2"/>
        <v>27456</v>
      </c>
      <c r="R41" s="155">
        <f t="shared" si="0"/>
        <v>97.621649184149177</v>
      </c>
      <c r="S41" s="26"/>
      <c r="T41" s="26">
        <v>1387</v>
      </c>
      <c r="U41" s="26">
        <f t="shared" si="3"/>
        <v>18236</v>
      </c>
      <c r="V41" s="26"/>
      <c r="W41" s="26">
        <v>2912</v>
      </c>
      <c r="X41" s="26">
        <f t="shared" si="4"/>
        <v>21148</v>
      </c>
      <c r="Y41" s="26"/>
      <c r="Z41" s="26">
        <v>6308</v>
      </c>
      <c r="AA41" s="26">
        <f t="shared" si="5"/>
        <v>27456</v>
      </c>
    </row>
    <row r="42" spans="1:27" x14ac:dyDescent="0.2">
      <c r="A42" s="6" t="s">
        <v>49</v>
      </c>
      <c r="B42" s="26">
        <v>0</v>
      </c>
      <c r="C42" s="26">
        <v>0</v>
      </c>
      <c r="D42" s="26">
        <v>0</v>
      </c>
      <c r="E42" s="26">
        <v>0</v>
      </c>
      <c r="F42" s="26">
        <v>0</v>
      </c>
      <c r="G42" s="27">
        <v>0</v>
      </c>
      <c r="H42" s="27">
        <v>0</v>
      </c>
      <c r="I42" s="27">
        <v>0</v>
      </c>
      <c r="J42" s="27">
        <v>0</v>
      </c>
      <c r="K42" s="27">
        <v>0</v>
      </c>
      <c r="L42" s="27">
        <v>0</v>
      </c>
      <c r="M42" s="27">
        <v>0</v>
      </c>
      <c r="N42" s="27">
        <v>0</v>
      </c>
      <c r="O42" s="26">
        <f t="shared" si="1"/>
        <v>0</v>
      </c>
      <c r="P42" s="26">
        <v>12636</v>
      </c>
      <c r="Q42" s="26">
        <f t="shared" si="2"/>
        <v>0</v>
      </c>
      <c r="R42" s="155">
        <f t="shared" si="0"/>
        <v>0</v>
      </c>
      <c r="S42" s="26">
        <v>-12636</v>
      </c>
      <c r="T42" s="26"/>
      <c r="U42" s="26">
        <f t="shared" si="3"/>
        <v>0</v>
      </c>
      <c r="V42" s="26"/>
      <c r="W42" s="26">
        <v>0</v>
      </c>
      <c r="X42" s="26">
        <f t="shared" si="4"/>
        <v>0</v>
      </c>
      <c r="Y42" s="26"/>
      <c r="Z42" s="26">
        <v>0</v>
      </c>
      <c r="AA42" s="26">
        <f t="shared" si="5"/>
        <v>0</v>
      </c>
    </row>
    <row r="43" spans="1:27" x14ac:dyDescent="0.2">
      <c r="A43" s="6" t="s">
        <v>50</v>
      </c>
      <c r="B43" s="26">
        <v>0</v>
      </c>
      <c r="C43" s="26">
        <v>0</v>
      </c>
      <c r="D43" s="26">
        <v>0</v>
      </c>
      <c r="E43" s="26">
        <v>0</v>
      </c>
      <c r="F43" s="26">
        <v>0</v>
      </c>
      <c r="G43" s="27">
        <v>0</v>
      </c>
      <c r="H43" s="27">
        <v>0</v>
      </c>
      <c r="I43" s="27">
        <v>15957</v>
      </c>
      <c r="J43" s="27">
        <v>0</v>
      </c>
      <c r="K43" s="27">
        <v>0</v>
      </c>
      <c r="L43" s="27">
        <v>0</v>
      </c>
      <c r="M43" s="27">
        <v>7306</v>
      </c>
      <c r="N43" s="27">
        <v>0</v>
      </c>
      <c r="O43" s="26">
        <f t="shared" si="1"/>
        <v>23263</v>
      </c>
      <c r="P43" s="26">
        <v>14743</v>
      </c>
      <c r="Q43" s="26">
        <f t="shared" si="2"/>
        <v>24025</v>
      </c>
      <c r="R43" s="155">
        <f t="shared" si="0"/>
        <v>96.82830385015609</v>
      </c>
      <c r="S43" s="26"/>
      <c r="T43" s="26">
        <v>1214</v>
      </c>
      <c r="U43" s="26">
        <f t="shared" si="3"/>
        <v>15957</v>
      </c>
      <c r="V43" s="26"/>
      <c r="W43" s="26">
        <v>2548</v>
      </c>
      <c r="X43" s="26">
        <f t="shared" si="4"/>
        <v>18505</v>
      </c>
      <c r="Y43" s="26"/>
      <c r="Z43" s="26">
        <v>5520</v>
      </c>
      <c r="AA43" s="26">
        <f t="shared" si="5"/>
        <v>24025</v>
      </c>
    </row>
    <row r="44" spans="1:27" x14ac:dyDescent="0.2">
      <c r="A44" s="6" t="s">
        <v>51</v>
      </c>
      <c r="B44" s="26">
        <v>0</v>
      </c>
      <c r="C44" s="26">
        <v>0</v>
      </c>
      <c r="D44" s="26">
        <v>0</v>
      </c>
      <c r="E44" s="26">
        <v>0</v>
      </c>
      <c r="F44" s="26">
        <v>0</v>
      </c>
      <c r="G44" s="27">
        <v>0</v>
      </c>
      <c r="H44" s="27">
        <v>0</v>
      </c>
      <c r="I44" s="27">
        <v>0</v>
      </c>
      <c r="J44" s="27">
        <v>0</v>
      </c>
      <c r="K44" s="27">
        <v>0</v>
      </c>
      <c r="L44" s="27">
        <v>0</v>
      </c>
      <c r="M44" s="27">
        <v>0</v>
      </c>
      <c r="N44" s="27">
        <v>0</v>
      </c>
      <c r="O44" s="26">
        <f t="shared" si="1"/>
        <v>0</v>
      </c>
      <c r="P44" s="26">
        <v>7371</v>
      </c>
      <c r="Q44" s="26">
        <f t="shared" si="2"/>
        <v>0</v>
      </c>
      <c r="R44" s="155">
        <f t="shared" si="0"/>
        <v>0</v>
      </c>
      <c r="S44" s="26">
        <v>-7371</v>
      </c>
      <c r="T44" s="26"/>
      <c r="U44" s="26">
        <f t="shared" si="3"/>
        <v>0</v>
      </c>
      <c r="V44" s="26"/>
      <c r="W44" s="26">
        <v>0</v>
      </c>
      <c r="X44" s="26">
        <f t="shared" si="4"/>
        <v>0</v>
      </c>
      <c r="Y44" s="26"/>
      <c r="Z44" s="26">
        <v>0</v>
      </c>
      <c r="AA44" s="26">
        <f t="shared" si="5"/>
        <v>0</v>
      </c>
    </row>
    <row r="45" spans="1:27" x14ac:dyDescent="0.2">
      <c r="A45" s="6" t="s">
        <v>52</v>
      </c>
      <c r="B45" s="26">
        <v>0</v>
      </c>
      <c r="C45" s="26">
        <v>0</v>
      </c>
      <c r="D45" s="26">
        <v>0</v>
      </c>
      <c r="E45" s="26">
        <v>0</v>
      </c>
      <c r="F45" s="26">
        <v>0</v>
      </c>
      <c r="G45" s="27">
        <v>0</v>
      </c>
      <c r="H45" s="27">
        <v>0</v>
      </c>
      <c r="I45" s="27">
        <v>0</v>
      </c>
      <c r="J45" s="27">
        <v>0</v>
      </c>
      <c r="K45" s="27">
        <v>0</v>
      </c>
      <c r="L45" s="27">
        <v>0</v>
      </c>
      <c r="M45" s="27">
        <v>0</v>
      </c>
      <c r="N45" s="27">
        <v>0</v>
      </c>
      <c r="O45" s="26">
        <f t="shared" si="1"/>
        <v>0</v>
      </c>
      <c r="P45" s="26">
        <v>7258</v>
      </c>
      <c r="Q45" s="26">
        <f t="shared" si="2"/>
        <v>7258</v>
      </c>
      <c r="R45" s="155">
        <f t="shared" si="0"/>
        <v>0</v>
      </c>
      <c r="S45" s="26"/>
      <c r="T45" s="26"/>
      <c r="U45" s="26">
        <f t="shared" si="3"/>
        <v>7258</v>
      </c>
      <c r="V45" s="26"/>
      <c r="W45" s="26">
        <v>0</v>
      </c>
      <c r="X45" s="26">
        <f t="shared" si="4"/>
        <v>7258</v>
      </c>
      <c r="Y45" s="26"/>
      <c r="Z45" s="26">
        <v>0</v>
      </c>
      <c r="AA45" s="26">
        <f t="shared" si="5"/>
        <v>7258</v>
      </c>
    </row>
    <row r="46" spans="1:27" x14ac:dyDescent="0.2">
      <c r="A46" s="6" t="s">
        <v>53</v>
      </c>
      <c r="B46" s="26">
        <v>0</v>
      </c>
      <c r="C46" s="26">
        <v>0</v>
      </c>
      <c r="D46" s="26">
        <v>12636</v>
      </c>
      <c r="E46" s="26">
        <v>0</v>
      </c>
      <c r="F46" s="26">
        <v>0</v>
      </c>
      <c r="G46" s="27">
        <v>0</v>
      </c>
      <c r="H46" s="27">
        <v>-56</v>
      </c>
      <c r="I46" s="27">
        <v>0</v>
      </c>
      <c r="J46" s="27">
        <v>0</v>
      </c>
      <c r="K46" s="27">
        <v>0</v>
      </c>
      <c r="L46" s="27">
        <v>0</v>
      </c>
      <c r="M46" s="27">
        <v>8013</v>
      </c>
      <c r="N46" s="27">
        <v>0</v>
      </c>
      <c r="O46" s="26">
        <f t="shared" si="1"/>
        <v>20593</v>
      </c>
      <c r="P46" s="26">
        <v>12636</v>
      </c>
      <c r="Q46" s="26">
        <f>AA46</f>
        <v>20593</v>
      </c>
      <c r="R46" s="155">
        <f>IF(Q46=0,0,100*O46/Q46)</f>
        <v>100</v>
      </c>
      <c r="S46" s="26"/>
      <c r="T46" s="26">
        <v>1041</v>
      </c>
      <c r="U46" s="26">
        <f t="shared" si="3"/>
        <v>13677</v>
      </c>
      <c r="V46" s="26"/>
      <c r="W46" s="26">
        <v>2185</v>
      </c>
      <c r="X46" s="26">
        <f t="shared" si="4"/>
        <v>15862</v>
      </c>
      <c r="Y46" s="26"/>
      <c r="Z46" s="26">
        <v>4731</v>
      </c>
      <c r="AA46" s="26">
        <f t="shared" si="5"/>
        <v>20593</v>
      </c>
    </row>
    <row r="47" spans="1:27" x14ac:dyDescent="0.2">
      <c r="A47" s="6" t="s">
        <v>54</v>
      </c>
      <c r="B47" s="26"/>
      <c r="C47" s="26"/>
      <c r="D47" s="26"/>
      <c r="E47" s="26"/>
      <c r="F47" s="26"/>
      <c r="G47" s="27"/>
      <c r="H47" s="27"/>
      <c r="I47" s="27"/>
      <c r="J47" s="27"/>
      <c r="K47" s="27"/>
      <c r="L47" s="27"/>
      <c r="M47" s="27"/>
      <c r="N47" s="27"/>
      <c r="O47" s="29"/>
      <c r="P47" s="29"/>
      <c r="Q47" s="29"/>
      <c r="R47" s="155"/>
      <c r="S47" s="29"/>
      <c r="T47" s="29"/>
      <c r="U47" s="29"/>
      <c r="V47" s="29"/>
      <c r="W47" s="29"/>
      <c r="X47" s="29"/>
      <c r="Y47" s="29"/>
      <c r="Z47" s="29"/>
      <c r="AA47" s="29"/>
    </row>
    <row r="48" spans="1:27" s="2" customFormat="1" x14ac:dyDescent="0.2">
      <c r="A48" s="30" t="s">
        <v>55</v>
      </c>
      <c r="B48" s="31">
        <f t="shared" ref="B48:N48" si="6">SUM(B7:B46)</f>
        <v>198875</v>
      </c>
      <c r="C48" s="31">
        <f t="shared" si="6"/>
        <v>134893</v>
      </c>
      <c r="D48" s="31">
        <f t="shared" si="6"/>
        <v>85316</v>
      </c>
      <c r="E48" s="31">
        <f t="shared" si="6"/>
        <v>87950</v>
      </c>
      <c r="F48" s="31">
        <f t="shared" si="6"/>
        <v>58597</v>
      </c>
      <c r="G48" s="31">
        <f t="shared" si="6"/>
        <v>138539</v>
      </c>
      <c r="H48" s="31">
        <f t="shared" si="6"/>
        <v>93161</v>
      </c>
      <c r="I48" s="31">
        <f t="shared" si="6"/>
        <v>97476</v>
      </c>
      <c r="J48" s="31">
        <f t="shared" si="6"/>
        <v>68093</v>
      </c>
      <c r="K48" s="31">
        <f t="shared" si="6"/>
        <v>90751</v>
      </c>
      <c r="L48" s="31">
        <f t="shared" si="6"/>
        <v>131595</v>
      </c>
      <c r="M48" s="31">
        <f t="shared" si="6"/>
        <v>255985</v>
      </c>
      <c r="N48" s="31">
        <f t="shared" si="6"/>
        <v>32971</v>
      </c>
      <c r="O48" s="31">
        <f>SUM(O7:O47)</f>
        <v>1474202</v>
      </c>
      <c r="P48" s="31">
        <v>1117195</v>
      </c>
      <c r="Q48" s="31">
        <f>AA48</f>
        <v>1570787</v>
      </c>
      <c r="R48" s="156">
        <f>100*O48/Q48</f>
        <v>93.851171419167585</v>
      </c>
      <c r="S48" s="31">
        <f>SUM(S7:S47)</f>
        <v>-81945</v>
      </c>
      <c r="T48" s="31">
        <f>SUM(T7:T47)</f>
        <v>81946</v>
      </c>
      <c r="U48" s="31">
        <f>SUM(U7:U47)+2</f>
        <v>1117195</v>
      </c>
      <c r="V48" s="31"/>
      <c r="W48" s="31">
        <f>SUM(W7:W47)</f>
        <v>181437</v>
      </c>
      <c r="X48" s="31">
        <f>SUM(X7:X47)+2</f>
        <v>1298632</v>
      </c>
      <c r="Y48" s="31"/>
      <c r="Z48" s="31">
        <f>SUM(Z7:Z46)</f>
        <v>272157</v>
      </c>
      <c r="AA48" s="31">
        <f>SUM(AA7:AA46)</f>
        <v>1570787</v>
      </c>
    </row>
    <row r="49" spans="1:27" s="279" customFormat="1" x14ac:dyDescent="0.2">
      <c r="A49" s="299" t="s">
        <v>442</v>
      </c>
      <c r="B49" s="363"/>
      <c r="C49" s="363"/>
      <c r="D49" s="363"/>
      <c r="E49" s="363"/>
      <c r="F49" s="363"/>
      <c r="G49" s="363"/>
      <c r="H49" s="363"/>
      <c r="I49" s="363"/>
      <c r="J49" s="363"/>
      <c r="K49" s="363"/>
      <c r="L49" s="363"/>
      <c r="M49" s="300"/>
      <c r="N49" s="300"/>
      <c r="O49" s="300"/>
      <c r="P49" s="364"/>
      <c r="Q49" s="365"/>
      <c r="U49" s="321"/>
    </row>
    <row r="50" spans="1:27" ht="12.75" customHeight="1" x14ac:dyDescent="0.2">
      <c r="A50" s="6" t="s">
        <v>424</v>
      </c>
      <c r="B50" s="26"/>
      <c r="C50" s="26"/>
      <c r="D50" s="26"/>
      <c r="E50" s="26"/>
      <c r="F50" s="26"/>
      <c r="P50" s="26"/>
      <c r="Q50" s="26"/>
      <c r="R50" s="76"/>
      <c r="S50" s="26"/>
      <c r="T50" s="26"/>
      <c r="U50" s="26"/>
      <c r="V50" s="26"/>
      <c r="W50" s="26"/>
      <c r="X50" s="26"/>
      <c r="Y50" s="26"/>
      <c r="Z50" s="26"/>
      <c r="AA50" s="26"/>
    </row>
    <row r="51" spans="1:27" ht="12.75" customHeight="1" x14ac:dyDescent="0.2">
      <c r="A51" s="6" t="s">
        <v>336</v>
      </c>
      <c r="C51" s="26"/>
      <c r="D51" s="26"/>
      <c r="E51" s="26"/>
      <c r="P51" s="26"/>
      <c r="Q51" s="26"/>
      <c r="R51" s="77"/>
      <c r="S51" s="26"/>
      <c r="T51" s="26"/>
      <c r="U51" s="26"/>
      <c r="V51" s="26"/>
      <c r="W51" s="26"/>
      <c r="X51" s="26"/>
      <c r="Y51" s="26"/>
      <c r="Z51" s="26"/>
      <c r="AA51" s="26"/>
    </row>
    <row r="52" spans="1:27" x14ac:dyDescent="0.2">
      <c r="A52" s="278" t="s">
        <v>389</v>
      </c>
      <c r="P52" s="26"/>
      <c r="Q52" s="26"/>
      <c r="S52" s="26"/>
      <c r="T52" s="26"/>
      <c r="U52" s="26"/>
      <c r="V52" s="26"/>
      <c r="W52" s="26"/>
      <c r="X52" s="26"/>
      <c r="Y52" s="26"/>
      <c r="Z52" s="26"/>
      <c r="AA52" s="26"/>
    </row>
    <row r="53" spans="1:27" x14ac:dyDescent="0.2">
      <c r="B53" s="343"/>
      <c r="C53" s="343"/>
      <c r="D53" s="343"/>
      <c r="E53" s="343"/>
      <c r="F53" s="343"/>
    </row>
    <row r="54" spans="1:27" x14ac:dyDescent="0.2">
      <c r="B54" s="26"/>
    </row>
    <row r="55" spans="1:27" x14ac:dyDescent="0.2">
      <c r="B55" s="26"/>
      <c r="C55" s="26"/>
      <c r="D55" s="26"/>
      <c r="E55" s="26"/>
      <c r="F55" s="26"/>
      <c r="G55" s="26"/>
      <c r="H55" s="26"/>
      <c r="I55" s="26"/>
      <c r="J55" s="26"/>
      <c r="K55" s="26"/>
      <c r="L55" s="26"/>
      <c r="M55" s="26"/>
    </row>
  </sheetData>
  <pageMargins left="0.43" right="0.16" top="0.56999999999999995" bottom="0.44" header="0.5" footer="0.4"/>
  <pageSetup scale="75" orientation="landscape" horizontalDpi="300" verticalDpi="300"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5">
    <pageSetUpPr fitToPage="1"/>
  </sheetPr>
  <dimension ref="A1:U54"/>
  <sheetViews>
    <sheetView zoomScale="60" zoomScaleNormal="60" zoomScaleSheetLayoutView="50" workbookViewId="0">
      <pane xSplit="1" ySplit="5" topLeftCell="B6" activePane="bottomRight" state="frozen"/>
      <selection pane="topRight" activeCell="B1" sqref="B1"/>
      <selection pane="bottomLeft" activeCell="A6" sqref="A6"/>
      <selection pane="bottomRight"/>
    </sheetView>
  </sheetViews>
  <sheetFormatPr defaultColWidth="9.140625" defaultRowHeight="12.75" x14ac:dyDescent="0.2"/>
  <cols>
    <col min="1" max="1" width="39.28515625" style="6" customWidth="1"/>
    <col min="2" max="13" width="8" style="6" customWidth="1"/>
    <col min="14" max="14" width="9.42578125" style="6" customWidth="1"/>
    <col min="15" max="15" width="12.85546875" style="6" customWidth="1"/>
    <col min="16" max="16" width="16" style="75" customWidth="1"/>
    <col min="17" max="16384" width="9.140625" style="6"/>
  </cols>
  <sheetData>
    <row r="1" spans="1:16" s="2" customFormat="1" ht="12.75" customHeight="1" x14ac:dyDescent="0.2">
      <c r="A1" s="2" t="s">
        <v>378</v>
      </c>
    </row>
    <row r="2" spans="1:16" ht="12.75" customHeight="1" x14ac:dyDescent="0.25">
      <c r="A2" s="3"/>
      <c r="B2" s="3"/>
      <c r="C2" s="3"/>
      <c r="D2" s="3"/>
      <c r="E2" s="3"/>
      <c r="F2" s="3"/>
      <c r="G2" s="3"/>
      <c r="H2" s="3"/>
      <c r="I2" s="3"/>
      <c r="J2" s="3"/>
      <c r="K2" s="3"/>
      <c r="L2" s="3"/>
      <c r="M2" s="3"/>
      <c r="N2" s="4"/>
      <c r="O2" s="4"/>
      <c r="P2" s="5"/>
    </row>
    <row r="3" spans="1:16" ht="12.75" customHeight="1" x14ac:dyDescent="0.25">
      <c r="A3" s="3"/>
      <c r="B3" s="74" t="s">
        <v>113</v>
      </c>
      <c r="C3" s="3"/>
      <c r="D3" s="3"/>
      <c r="E3" s="3"/>
      <c r="F3" s="3"/>
      <c r="G3" s="3"/>
      <c r="H3" s="3"/>
      <c r="I3" s="3"/>
      <c r="J3" s="3"/>
      <c r="K3" s="3"/>
      <c r="L3" s="3"/>
      <c r="M3" s="3"/>
      <c r="N3" s="4"/>
      <c r="O3" s="4"/>
      <c r="P3" s="5"/>
    </row>
    <row r="4" spans="1:16" ht="12.75" customHeight="1" x14ac:dyDescent="0.2">
      <c r="B4" s="8">
        <v>39722</v>
      </c>
      <c r="C4" s="8">
        <v>39753</v>
      </c>
      <c r="D4" s="8">
        <v>39783</v>
      </c>
      <c r="E4" s="8">
        <v>39814</v>
      </c>
      <c r="F4" s="8">
        <v>39845</v>
      </c>
      <c r="G4" s="8">
        <v>39873</v>
      </c>
      <c r="H4" s="8">
        <v>39904</v>
      </c>
      <c r="I4" s="8">
        <v>39934</v>
      </c>
      <c r="J4" s="8">
        <v>39965</v>
      </c>
      <c r="K4" s="8">
        <v>39995</v>
      </c>
      <c r="L4" s="8">
        <v>40026</v>
      </c>
      <c r="M4" s="8">
        <v>40057</v>
      </c>
      <c r="N4" s="72" t="s">
        <v>3</v>
      </c>
      <c r="O4" s="35" t="s">
        <v>200</v>
      </c>
      <c r="P4" s="157" t="s">
        <v>4</v>
      </c>
    </row>
    <row r="5" spans="1:16" ht="12.75" customHeight="1" x14ac:dyDescent="0.2">
      <c r="A5" s="12"/>
      <c r="B5" s="13"/>
      <c r="C5" s="13"/>
      <c r="D5" s="14"/>
      <c r="E5" s="14"/>
      <c r="F5" s="15"/>
      <c r="G5" s="15"/>
      <c r="H5" s="15"/>
      <c r="I5" s="15"/>
      <c r="J5" s="16"/>
      <c r="K5" s="16"/>
      <c r="L5" s="16"/>
      <c r="M5" s="17"/>
      <c r="N5" s="35" t="s">
        <v>9</v>
      </c>
      <c r="O5" s="35" t="s">
        <v>114</v>
      </c>
      <c r="P5" s="158" t="s">
        <v>12</v>
      </c>
    </row>
    <row r="6" spans="1:16" ht="12.75" customHeight="1" x14ac:dyDescent="0.2">
      <c r="A6" s="24"/>
      <c r="B6" s="24"/>
      <c r="C6" s="24"/>
      <c r="D6" s="24"/>
      <c r="E6" s="24"/>
      <c r="F6" s="24"/>
      <c r="G6" s="35" t="s">
        <v>13</v>
      </c>
      <c r="H6" s="24"/>
      <c r="I6" s="24"/>
      <c r="J6" s="24"/>
      <c r="K6" s="24"/>
      <c r="L6" s="24"/>
      <c r="M6" s="24"/>
      <c r="N6" s="24"/>
      <c r="O6" s="24"/>
      <c r="P6" s="25" t="s">
        <v>14</v>
      </c>
    </row>
    <row r="7" spans="1:16" ht="12.75" customHeight="1" x14ac:dyDescent="0.2">
      <c r="A7" s="6" t="s">
        <v>15</v>
      </c>
      <c r="B7" s="26">
        <v>63</v>
      </c>
      <c r="C7" s="26">
        <v>448</v>
      </c>
      <c r="D7" s="26">
        <v>0</v>
      </c>
      <c r="E7" s="26">
        <v>-511</v>
      </c>
      <c r="F7" s="26">
        <v>7462</v>
      </c>
      <c r="G7" s="27">
        <v>13495</v>
      </c>
      <c r="H7" s="27">
        <v>0</v>
      </c>
      <c r="I7" s="27">
        <v>-57</v>
      </c>
      <c r="J7" s="27">
        <v>0</v>
      </c>
      <c r="K7" s="27">
        <v>0</v>
      </c>
      <c r="L7" s="27">
        <v>24295</v>
      </c>
      <c r="M7" s="27">
        <v>-1</v>
      </c>
      <c r="N7" s="26">
        <f t="shared" ref="N7:N29" si="0">SUM(B7:M7)</f>
        <v>45194</v>
      </c>
      <c r="O7" s="26">
        <v>45281</v>
      </c>
      <c r="P7" s="155">
        <f t="shared" ref="P7:P46" si="1">100*N7/O7</f>
        <v>99.807866434045181</v>
      </c>
    </row>
    <row r="8" spans="1:16" ht="12.75" customHeight="1" x14ac:dyDescent="0.2">
      <c r="A8" s="6" t="s">
        <v>16</v>
      </c>
      <c r="B8" s="26">
        <v>31350</v>
      </c>
      <c r="C8" s="26">
        <v>31350</v>
      </c>
      <c r="D8" s="26">
        <v>161</v>
      </c>
      <c r="E8" s="26">
        <v>0</v>
      </c>
      <c r="F8" s="26">
        <v>110</v>
      </c>
      <c r="G8" s="27">
        <v>272</v>
      </c>
      <c r="H8" s="27">
        <v>0</v>
      </c>
      <c r="I8" s="27">
        <v>24159</v>
      </c>
      <c r="J8" s="27">
        <v>0</v>
      </c>
      <c r="K8" s="27">
        <v>0</v>
      </c>
      <c r="L8" s="27">
        <v>0</v>
      </c>
      <c r="M8" s="27">
        <v>0</v>
      </c>
      <c r="N8" s="26">
        <f t="shared" si="0"/>
        <v>87402</v>
      </c>
      <c r="O8" s="26">
        <v>87402</v>
      </c>
      <c r="P8" s="155">
        <f t="shared" si="1"/>
        <v>100</v>
      </c>
    </row>
    <row r="9" spans="1:16" ht="12.75" customHeight="1" x14ac:dyDescent="0.2">
      <c r="A9" s="6" t="s">
        <v>17</v>
      </c>
      <c r="B9" s="26">
        <v>0</v>
      </c>
      <c r="C9" s="26">
        <v>0</v>
      </c>
      <c r="D9" s="26">
        <v>0</v>
      </c>
      <c r="E9" s="26">
        <v>0</v>
      </c>
      <c r="F9" s="26">
        <v>0</v>
      </c>
      <c r="G9" s="27">
        <v>0</v>
      </c>
      <c r="H9" s="27">
        <v>0</v>
      </c>
      <c r="I9" s="27">
        <v>0</v>
      </c>
      <c r="J9" s="27">
        <v>0</v>
      </c>
      <c r="K9" s="27">
        <v>0</v>
      </c>
      <c r="L9" s="27">
        <v>0</v>
      </c>
      <c r="M9" s="27">
        <v>0</v>
      </c>
      <c r="N9" s="26">
        <f t="shared" si="0"/>
        <v>0</v>
      </c>
      <c r="O9" s="26">
        <v>7371</v>
      </c>
      <c r="P9" s="155">
        <f t="shared" si="1"/>
        <v>0</v>
      </c>
    </row>
    <row r="10" spans="1:16" x14ac:dyDescent="0.2">
      <c r="A10" s="6" t="s">
        <v>18</v>
      </c>
      <c r="B10" s="26">
        <v>0</v>
      </c>
      <c r="C10" s="26">
        <v>0</v>
      </c>
      <c r="D10" s="26">
        <v>0</v>
      </c>
      <c r="E10" s="26">
        <v>0</v>
      </c>
      <c r="F10" s="26">
        <v>0</v>
      </c>
      <c r="G10" s="27">
        <v>0</v>
      </c>
      <c r="H10" s="27">
        <v>0</v>
      </c>
      <c r="I10" s="27">
        <v>0</v>
      </c>
      <c r="J10" s="27">
        <v>0</v>
      </c>
      <c r="K10" s="27">
        <v>0</v>
      </c>
      <c r="L10" s="27">
        <v>0</v>
      </c>
      <c r="M10" s="27">
        <v>0</v>
      </c>
      <c r="N10" s="26">
        <f t="shared" si="0"/>
        <v>0</v>
      </c>
      <c r="O10" s="26">
        <v>11583</v>
      </c>
      <c r="P10" s="155">
        <f t="shared" si="1"/>
        <v>0</v>
      </c>
    </row>
    <row r="11" spans="1:16" x14ac:dyDescent="0.2">
      <c r="A11" s="6" t="s">
        <v>19</v>
      </c>
      <c r="B11" s="26">
        <v>0</v>
      </c>
      <c r="C11" s="26">
        <v>0</v>
      </c>
      <c r="D11" s="26">
        <v>8424</v>
      </c>
      <c r="E11" s="26">
        <v>0</v>
      </c>
      <c r="F11" s="26">
        <v>0</v>
      </c>
      <c r="G11" s="27">
        <v>0</v>
      </c>
      <c r="H11" s="27">
        <v>0</v>
      </c>
      <c r="I11" s="27">
        <v>0</v>
      </c>
      <c r="J11" s="27">
        <v>0</v>
      </c>
      <c r="K11" s="27">
        <v>0</v>
      </c>
      <c r="L11" s="27">
        <v>0</v>
      </c>
      <c r="M11" s="27">
        <v>0</v>
      </c>
      <c r="N11" s="26">
        <f t="shared" si="0"/>
        <v>8424</v>
      </c>
      <c r="O11" s="26">
        <v>8424</v>
      </c>
      <c r="P11" s="155">
        <f t="shared" si="1"/>
        <v>100</v>
      </c>
    </row>
    <row r="12" spans="1:16" x14ac:dyDescent="0.2">
      <c r="A12" s="6" t="s">
        <v>20</v>
      </c>
      <c r="B12" s="26">
        <v>0</v>
      </c>
      <c r="C12" s="26">
        <v>12540</v>
      </c>
      <c r="D12" s="26">
        <v>22258</v>
      </c>
      <c r="E12" s="26">
        <v>66904</v>
      </c>
      <c r="F12" s="26">
        <v>0</v>
      </c>
      <c r="G12" s="27">
        <v>0</v>
      </c>
      <c r="H12" s="27">
        <v>16524</v>
      </c>
      <c r="I12" s="27">
        <v>171</v>
      </c>
      <c r="J12" s="27">
        <v>22570</v>
      </c>
      <c r="K12" s="27">
        <v>0</v>
      </c>
      <c r="L12" s="27">
        <v>146</v>
      </c>
      <c r="M12" s="27">
        <v>9177</v>
      </c>
      <c r="N12" s="26">
        <f t="shared" si="0"/>
        <v>150290</v>
      </c>
      <c r="O12" s="26">
        <v>152691</v>
      </c>
      <c r="P12" s="155">
        <f t="shared" si="1"/>
        <v>98.427543208178605</v>
      </c>
    </row>
    <row r="13" spans="1:16" x14ac:dyDescent="0.2">
      <c r="A13" s="6" t="s">
        <v>21</v>
      </c>
      <c r="B13" s="26">
        <v>2316</v>
      </c>
      <c r="C13" s="26">
        <v>563</v>
      </c>
      <c r="D13" s="26">
        <v>540</v>
      </c>
      <c r="E13" s="26">
        <v>744</v>
      </c>
      <c r="F13" s="26">
        <v>694</v>
      </c>
      <c r="G13" s="27">
        <v>142</v>
      </c>
      <c r="H13" s="27">
        <v>482</v>
      </c>
      <c r="I13" s="27">
        <v>322</v>
      </c>
      <c r="J13" s="27">
        <v>15773</v>
      </c>
      <c r="K13" s="27">
        <v>252</v>
      </c>
      <c r="L13" s="27">
        <v>343</v>
      </c>
      <c r="M13" s="27">
        <v>553</v>
      </c>
      <c r="N13" s="26">
        <f t="shared" si="0"/>
        <v>22724</v>
      </c>
      <c r="O13" s="26">
        <v>25273</v>
      </c>
      <c r="P13" s="155">
        <f t="shared" si="1"/>
        <v>89.914137617219964</v>
      </c>
    </row>
    <row r="14" spans="1:16" x14ac:dyDescent="0.2">
      <c r="A14" s="6" t="s">
        <v>22</v>
      </c>
      <c r="B14" s="26">
        <v>0</v>
      </c>
      <c r="C14" s="26">
        <v>0</v>
      </c>
      <c r="D14" s="26">
        <v>0</v>
      </c>
      <c r="E14" s="26">
        <v>0</v>
      </c>
      <c r="F14" s="26">
        <v>0</v>
      </c>
      <c r="G14" s="27">
        <v>0</v>
      </c>
      <c r="H14" s="27">
        <v>0</v>
      </c>
      <c r="I14" s="27">
        <v>0</v>
      </c>
      <c r="J14" s="27">
        <v>0</v>
      </c>
      <c r="K14" s="27">
        <v>0</v>
      </c>
      <c r="L14" s="27">
        <v>0</v>
      </c>
      <c r="M14" s="27">
        <v>0</v>
      </c>
      <c r="N14" s="26">
        <f t="shared" si="0"/>
        <v>0</v>
      </c>
      <c r="O14" s="26">
        <v>7258</v>
      </c>
      <c r="P14" s="155">
        <f t="shared" si="1"/>
        <v>0</v>
      </c>
    </row>
    <row r="15" spans="1:16" x14ac:dyDescent="0.2">
      <c r="A15" s="6" t="s">
        <v>23</v>
      </c>
      <c r="B15" s="26">
        <v>0</v>
      </c>
      <c r="C15" s="26">
        <v>0</v>
      </c>
      <c r="D15" s="26">
        <v>0</v>
      </c>
      <c r="E15" s="26">
        <v>0</v>
      </c>
      <c r="F15" s="26">
        <v>0</v>
      </c>
      <c r="G15" s="27">
        <v>2</v>
      </c>
      <c r="H15" s="27">
        <v>3546</v>
      </c>
      <c r="I15" s="27">
        <v>12232</v>
      </c>
      <c r="J15" s="27">
        <v>0</v>
      </c>
      <c r="K15" s="27">
        <v>0</v>
      </c>
      <c r="L15" s="27">
        <v>0</v>
      </c>
      <c r="M15" s="27">
        <v>-8</v>
      </c>
      <c r="N15" s="26">
        <f t="shared" si="0"/>
        <v>15772</v>
      </c>
      <c r="O15" s="26">
        <v>15796</v>
      </c>
      <c r="P15" s="155">
        <f t="shared" si="1"/>
        <v>99.848062800709044</v>
      </c>
    </row>
    <row r="16" spans="1:16" x14ac:dyDescent="0.2">
      <c r="A16" s="6" t="s">
        <v>24</v>
      </c>
      <c r="B16" s="26">
        <v>0</v>
      </c>
      <c r="C16" s="26">
        <v>0</v>
      </c>
      <c r="D16" s="26">
        <v>0</v>
      </c>
      <c r="E16" s="26">
        <v>0</v>
      </c>
      <c r="F16" s="26">
        <v>0</v>
      </c>
      <c r="G16" s="27">
        <v>0</v>
      </c>
      <c r="H16" s="27">
        <v>0</v>
      </c>
      <c r="I16" s="27">
        <v>0</v>
      </c>
      <c r="J16" s="27">
        <v>0</v>
      </c>
      <c r="K16" s="27">
        <v>0</v>
      </c>
      <c r="L16" s="27">
        <v>0</v>
      </c>
      <c r="M16" s="27">
        <v>0</v>
      </c>
      <c r="N16" s="26">
        <f t="shared" si="0"/>
        <v>0</v>
      </c>
      <c r="O16" s="26">
        <v>7258</v>
      </c>
      <c r="P16" s="155">
        <f t="shared" si="1"/>
        <v>0</v>
      </c>
    </row>
    <row r="17" spans="1:16" x14ac:dyDescent="0.2">
      <c r="A17" s="6" t="s">
        <v>25</v>
      </c>
      <c r="B17" s="26">
        <v>6535</v>
      </c>
      <c r="C17" s="26">
        <v>166</v>
      </c>
      <c r="D17" s="26">
        <v>356</v>
      </c>
      <c r="E17" s="26">
        <v>24174</v>
      </c>
      <c r="F17" s="26">
        <v>553</v>
      </c>
      <c r="G17" s="27">
        <v>20919</v>
      </c>
      <c r="H17" s="27">
        <v>41441</v>
      </c>
      <c r="I17" s="27">
        <v>439</v>
      </c>
      <c r="J17" s="27">
        <v>26957</v>
      </c>
      <c r="K17" s="27">
        <v>48112</v>
      </c>
      <c r="L17" s="27">
        <v>6512</v>
      </c>
      <c r="M17" s="27">
        <v>796</v>
      </c>
      <c r="N17" s="26">
        <f t="shared" si="0"/>
        <v>176960</v>
      </c>
      <c r="O17" s="26">
        <v>185335</v>
      </c>
      <c r="P17" s="155">
        <f t="shared" si="1"/>
        <v>95.481155745002297</v>
      </c>
    </row>
    <row r="18" spans="1:16" x14ac:dyDescent="0.2">
      <c r="A18" s="6" t="s">
        <v>26</v>
      </c>
      <c r="B18" s="26">
        <v>0</v>
      </c>
      <c r="C18" s="26">
        <v>0</v>
      </c>
      <c r="D18" s="26">
        <v>0</v>
      </c>
      <c r="E18" s="26">
        <v>0</v>
      </c>
      <c r="F18" s="26">
        <v>0</v>
      </c>
      <c r="G18" s="27">
        <v>67</v>
      </c>
      <c r="H18" s="27">
        <v>0</v>
      </c>
      <c r="I18" s="27">
        <v>0</v>
      </c>
      <c r="J18" s="27">
        <v>0</v>
      </c>
      <c r="K18" s="27">
        <v>0</v>
      </c>
      <c r="L18" s="27">
        <v>7629</v>
      </c>
      <c r="M18" s="27">
        <v>0</v>
      </c>
      <c r="N18" s="26">
        <f t="shared" si="0"/>
        <v>7696</v>
      </c>
      <c r="O18" s="26">
        <v>11583</v>
      </c>
      <c r="P18" s="155">
        <f t="shared" si="1"/>
        <v>66.442199775533112</v>
      </c>
    </row>
    <row r="19" spans="1:16" x14ac:dyDescent="0.2">
      <c r="A19" s="6" t="s">
        <v>27</v>
      </c>
      <c r="B19" s="26">
        <v>0</v>
      </c>
      <c r="C19" s="26">
        <v>0</v>
      </c>
      <c r="D19" s="26">
        <v>27098</v>
      </c>
      <c r="E19" s="26">
        <v>0</v>
      </c>
      <c r="F19" s="26">
        <v>-10340</v>
      </c>
      <c r="G19" s="27">
        <v>10621</v>
      </c>
      <c r="H19" s="27">
        <v>0</v>
      </c>
      <c r="I19" s="27">
        <v>0</v>
      </c>
      <c r="J19" s="27">
        <v>0</v>
      </c>
      <c r="K19" s="27">
        <v>0</v>
      </c>
      <c r="L19" s="27">
        <v>0</v>
      </c>
      <c r="M19" s="27">
        <v>0</v>
      </c>
      <c r="N19" s="26">
        <f t="shared" si="0"/>
        <v>27379</v>
      </c>
      <c r="O19" s="26">
        <v>27379</v>
      </c>
      <c r="P19" s="155">
        <f t="shared" si="1"/>
        <v>100</v>
      </c>
    </row>
    <row r="20" spans="1:16" x14ac:dyDescent="0.2">
      <c r="A20" s="6" t="s">
        <v>28</v>
      </c>
      <c r="B20" s="26">
        <v>0</v>
      </c>
      <c r="C20" s="26">
        <v>0</v>
      </c>
      <c r="D20" s="26">
        <v>0</v>
      </c>
      <c r="E20" s="26">
        <v>0</v>
      </c>
      <c r="F20" s="26">
        <v>0</v>
      </c>
      <c r="G20" s="27">
        <v>154</v>
      </c>
      <c r="H20" s="27">
        <v>0</v>
      </c>
      <c r="I20" s="27">
        <v>0</v>
      </c>
      <c r="J20" s="27">
        <v>0</v>
      </c>
      <c r="K20" s="27">
        <v>0</v>
      </c>
      <c r="L20" s="27">
        <v>0</v>
      </c>
      <c r="M20" s="27">
        <v>0</v>
      </c>
      <c r="N20" s="26">
        <f t="shared" si="0"/>
        <v>154</v>
      </c>
      <c r="O20" s="26">
        <v>9477</v>
      </c>
      <c r="P20" s="155">
        <f t="shared" si="1"/>
        <v>1.6249868101719953</v>
      </c>
    </row>
    <row r="21" spans="1:16" x14ac:dyDescent="0.2">
      <c r="A21" s="6" t="s">
        <v>29</v>
      </c>
      <c r="B21" s="26">
        <v>0</v>
      </c>
      <c r="C21" s="26">
        <v>0</v>
      </c>
      <c r="D21" s="26">
        <v>0</v>
      </c>
      <c r="E21" s="26">
        <v>0</v>
      </c>
      <c r="F21" s="26">
        <v>0</v>
      </c>
      <c r="G21" s="27">
        <v>0</v>
      </c>
      <c r="H21" s="27">
        <v>0</v>
      </c>
      <c r="I21" s="27">
        <v>0</v>
      </c>
      <c r="J21" s="27">
        <v>0</v>
      </c>
      <c r="K21" s="27">
        <v>0</v>
      </c>
      <c r="L21" s="27">
        <v>0</v>
      </c>
      <c r="M21" s="27">
        <v>0</v>
      </c>
      <c r="N21" s="26">
        <f t="shared" si="0"/>
        <v>0</v>
      </c>
      <c r="O21" s="26">
        <v>7258</v>
      </c>
      <c r="P21" s="155">
        <f t="shared" si="1"/>
        <v>0</v>
      </c>
    </row>
    <row r="22" spans="1:16" x14ac:dyDescent="0.2">
      <c r="A22" s="6" t="s">
        <v>30</v>
      </c>
      <c r="B22" s="26">
        <v>20824</v>
      </c>
      <c r="C22" s="26">
        <v>0</v>
      </c>
      <c r="D22" s="26">
        <v>0</v>
      </c>
      <c r="E22" s="26">
        <v>13824</v>
      </c>
      <c r="F22" s="26">
        <v>259</v>
      </c>
      <c r="G22" s="27">
        <v>5768</v>
      </c>
      <c r="H22" s="27">
        <v>0</v>
      </c>
      <c r="I22" s="27">
        <v>0</v>
      </c>
      <c r="J22" s="27">
        <v>0</v>
      </c>
      <c r="K22" s="27">
        <v>0</v>
      </c>
      <c r="L22" s="27">
        <v>9872</v>
      </c>
      <c r="M22" s="27">
        <v>0</v>
      </c>
      <c r="N22" s="26">
        <f t="shared" si="0"/>
        <v>50547</v>
      </c>
      <c r="O22" s="26">
        <v>50546</v>
      </c>
      <c r="P22" s="155">
        <f t="shared" si="1"/>
        <v>100.00197839591659</v>
      </c>
    </row>
    <row r="23" spans="1:16" x14ac:dyDescent="0.2">
      <c r="A23" s="6" t="s">
        <v>31</v>
      </c>
      <c r="B23" s="26">
        <v>0</v>
      </c>
      <c r="C23" s="26">
        <v>19</v>
      </c>
      <c r="D23" s="26">
        <v>19</v>
      </c>
      <c r="E23" s="26">
        <v>18</v>
      </c>
      <c r="F23" s="26">
        <v>0</v>
      </c>
      <c r="G23" s="27">
        <v>0</v>
      </c>
      <c r="H23" s="27">
        <v>0</v>
      </c>
      <c r="I23" s="27">
        <v>0</v>
      </c>
      <c r="J23" s="27">
        <v>0</v>
      </c>
      <c r="K23" s="27">
        <v>0</v>
      </c>
      <c r="L23" s="27">
        <v>0</v>
      </c>
      <c r="M23" s="27">
        <v>7500</v>
      </c>
      <c r="N23" s="26">
        <f t="shared" si="0"/>
        <v>7556</v>
      </c>
      <c r="O23" s="26">
        <v>12636</v>
      </c>
      <c r="P23" s="155">
        <f t="shared" si="1"/>
        <v>59.797404241848689</v>
      </c>
    </row>
    <row r="24" spans="1:16" x14ac:dyDescent="0.2">
      <c r="A24" s="6" t="s">
        <v>32</v>
      </c>
      <c r="B24" s="26">
        <v>0</v>
      </c>
      <c r="C24" s="26">
        <v>0</v>
      </c>
      <c r="D24" s="26">
        <v>0</v>
      </c>
      <c r="E24" s="26">
        <v>0</v>
      </c>
      <c r="F24" s="26">
        <v>0</v>
      </c>
      <c r="G24" s="27">
        <v>0</v>
      </c>
      <c r="H24" s="27">
        <v>0</v>
      </c>
      <c r="I24" s="27">
        <v>0</v>
      </c>
      <c r="J24" s="27">
        <v>0</v>
      </c>
      <c r="K24" s="27">
        <v>0</v>
      </c>
      <c r="L24" s="27">
        <v>0</v>
      </c>
      <c r="M24" s="27">
        <v>0</v>
      </c>
      <c r="N24" s="26">
        <f t="shared" si="0"/>
        <v>0</v>
      </c>
      <c r="O24" s="26">
        <v>7258</v>
      </c>
      <c r="P24" s="155">
        <f t="shared" si="1"/>
        <v>0</v>
      </c>
    </row>
    <row r="25" spans="1:16" x14ac:dyDescent="0.2">
      <c r="A25" s="6" t="s">
        <v>33</v>
      </c>
      <c r="B25" s="26">
        <v>10529</v>
      </c>
      <c r="C25" s="26">
        <v>0</v>
      </c>
      <c r="D25" s="26">
        <v>0</v>
      </c>
      <c r="E25" s="26">
        <v>0</v>
      </c>
      <c r="F25" s="26">
        <v>1</v>
      </c>
      <c r="G25" s="27">
        <v>0</v>
      </c>
      <c r="H25" s="27">
        <v>0</v>
      </c>
      <c r="I25" s="27">
        <v>0</v>
      </c>
      <c r="J25" s="27">
        <v>0</v>
      </c>
      <c r="K25" s="27">
        <v>0</v>
      </c>
      <c r="L25" s="27">
        <v>0</v>
      </c>
      <c r="M25" s="27">
        <v>0</v>
      </c>
      <c r="N25" s="26">
        <f t="shared" si="0"/>
        <v>10530</v>
      </c>
      <c r="O25" s="26">
        <v>10530</v>
      </c>
      <c r="P25" s="155">
        <f t="shared" si="1"/>
        <v>100</v>
      </c>
    </row>
    <row r="26" spans="1:16" x14ac:dyDescent="0.2">
      <c r="A26" s="6" t="s">
        <v>34</v>
      </c>
      <c r="B26" s="26">
        <v>0</v>
      </c>
      <c r="C26" s="26">
        <v>0</v>
      </c>
      <c r="D26" s="26">
        <v>0</v>
      </c>
      <c r="E26" s="26">
        <v>0</v>
      </c>
      <c r="F26" s="26">
        <v>0</v>
      </c>
      <c r="G26" s="27">
        <v>0</v>
      </c>
      <c r="H26" s="27">
        <v>0</v>
      </c>
      <c r="I26" s="27">
        <v>0</v>
      </c>
      <c r="J26" s="27">
        <v>0</v>
      </c>
      <c r="K26" s="27">
        <v>0</v>
      </c>
      <c r="L26" s="27">
        <v>0</v>
      </c>
      <c r="M26" s="27">
        <v>0</v>
      </c>
      <c r="N26" s="26">
        <f t="shared" si="0"/>
        <v>0</v>
      </c>
      <c r="O26" s="26">
        <v>8424</v>
      </c>
      <c r="P26" s="155">
        <f t="shared" si="1"/>
        <v>0</v>
      </c>
    </row>
    <row r="27" spans="1:16" x14ac:dyDescent="0.2">
      <c r="A27" s="6" t="s">
        <v>35</v>
      </c>
      <c r="B27" s="26">
        <v>0</v>
      </c>
      <c r="C27" s="26">
        <v>0</v>
      </c>
      <c r="D27" s="26">
        <v>0</v>
      </c>
      <c r="E27" s="26">
        <v>0</v>
      </c>
      <c r="F27" s="26">
        <v>0</v>
      </c>
      <c r="G27" s="27">
        <v>0</v>
      </c>
      <c r="H27" s="27">
        <v>0</v>
      </c>
      <c r="I27" s="27">
        <v>0</v>
      </c>
      <c r="J27" s="27">
        <v>0</v>
      </c>
      <c r="K27" s="27">
        <v>0</v>
      </c>
      <c r="L27" s="27">
        <v>0</v>
      </c>
      <c r="M27" s="27">
        <v>0</v>
      </c>
      <c r="N27" s="26">
        <f t="shared" si="0"/>
        <v>0</v>
      </c>
      <c r="O27" s="26">
        <v>11583</v>
      </c>
      <c r="P27" s="155">
        <f t="shared" si="1"/>
        <v>0</v>
      </c>
    </row>
    <row r="28" spans="1:16" x14ac:dyDescent="0.2">
      <c r="A28" s="6" t="s">
        <v>36</v>
      </c>
      <c r="B28" s="26">
        <v>0</v>
      </c>
      <c r="C28" s="26">
        <v>0</v>
      </c>
      <c r="D28" s="26">
        <v>0</v>
      </c>
      <c r="E28" s="26">
        <v>0</v>
      </c>
      <c r="F28" s="26">
        <v>0</v>
      </c>
      <c r="G28" s="27">
        <v>0</v>
      </c>
      <c r="H28" s="27">
        <v>0</v>
      </c>
      <c r="I28" s="27">
        <v>0</v>
      </c>
      <c r="J28" s="27">
        <v>0</v>
      </c>
      <c r="K28" s="27">
        <v>0</v>
      </c>
      <c r="L28" s="27">
        <v>0</v>
      </c>
      <c r="M28" s="27">
        <v>0</v>
      </c>
      <c r="N28" s="26">
        <f t="shared" si="0"/>
        <v>0</v>
      </c>
      <c r="O28" s="26">
        <v>7258</v>
      </c>
      <c r="P28" s="155">
        <f t="shared" si="1"/>
        <v>0</v>
      </c>
    </row>
    <row r="29" spans="1:16" x14ac:dyDescent="0.2">
      <c r="A29" s="6" t="s">
        <v>37</v>
      </c>
      <c r="B29" s="26">
        <v>1940</v>
      </c>
      <c r="C29" s="26">
        <v>1402</v>
      </c>
      <c r="D29" s="26">
        <v>1358</v>
      </c>
      <c r="E29" s="26">
        <v>877</v>
      </c>
      <c r="F29" s="26">
        <v>466</v>
      </c>
      <c r="G29" s="27">
        <v>251</v>
      </c>
      <c r="H29" s="27">
        <v>1043</v>
      </c>
      <c r="I29" s="27">
        <v>917</v>
      </c>
      <c r="J29" s="27">
        <v>24</v>
      </c>
      <c r="K29" s="27">
        <v>212</v>
      </c>
      <c r="L29" s="27">
        <v>449</v>
      </c>
      <c r="M29" s="27">
        <v>338</v>
      </c>
      <c r="N29" s="26">
        <f t="shared" si="0"/>
        <v>9277</v>
      </c>
      <c r="O29" s="26">
        <v>10530</v>
      </c>
      <c r="P29" s="155">
        <f t="shared" si="1"/>
        <v>88.100664767331438</v>
      </c>
    </row>
    <row r="30" spans="1:16" x14ac:dyDescent="0.2">
      <c r="A30" s="6" t="s">
        <v>38</v>
      </c>
      <c r="B30" s="26">
        <v>0</v>
      </c>
      <c r="C30" s="26">
        <v>0</v>
      </c>
      <c r="D30" s="26">
        <v>10</v>
      </c>
      <c r="E30" s="26">
        <v>12</v>
      </c>
      <c r="F30" s="26">
        <v>0</v>
      </c>
      <c r="G30" s="27">
        <v>7</v>
      </c>
      <c r="H30" s="27">
        <v>0</v>
      </c>
      <c r="I30" s="27">
        <v>11</v>
      </c>
      <c r="J30" s="27">
        <v>0</v>
      </c>
      <c r="K30" s="27">
        <v>20</v>
      </c>
      <c r="L30" s="27">
        <v>8</v>
      </c>
      <c r="M30" s="27">
        <v>0</v>
      </c>
      <c r="N30" s="26">
        <f>SUM(B30:M30)</f>
        <v>68</v>
      </c>
      <c r="O30" s="26">
        <v>12636</v>
      </c>
      <c r="P30" s="155">
        <f t="shared" si="1"/>
        <v>0.538144982589427</v>
      </c>
    </row>
    <row r="31" spans="1:16" x14ac:dyDescent="0.2">
      <c r="A31" s="6" t="s">
        <v>115</v>
      </c>
      <c r="B31" s="26">
        <v>0</v>
      </c>
      <c r="C31" s="26">
        <v>0</v>
      </c>
      <c r="D31" s="26">
        <v>0</v>
      </c>
      <c r="E31" s="26">
        <v>0</v>
      </c>
      <c r="F31" s="26">
        <v>0</v>
      </c>
      <c r="G31" s="27">
        <v>0</v>
      </c>
      <c r="H31" s="27">
        <v>0</v>
      </c>
      <c r="I31" s="27">
        <v>0</v>
      </c>
      <c r="J31" s="27">
        <v>0</v>
      </c>
      <c r="K31" s="27">
        <v>0</v>
      </c>
      <c r="L31" s="27">
        <v>0</v>
      </c>
      <c r="M31" s="27">
        <v>0</v>
      </c>
      <c r="N31" s="26">
        <f t="shared" ref="N31:N46" si="2">SUM(B31:M31)</f>
        <v>0</v>
      </c>
      <c r="O31" s="26">
        <v>7258</v>
      </c>
      <c r="P31" s="155">
        <f t="shared" si="1"/>
        <v>0</v>
      </c>
    </row>
    <row r="32" spans="1:16" x14ac:dyDescent="0.2">
      <c r="A32" s="6" t="s">
        <v>39</v>
      </c>
      <c r="B32" s="26">
        <v>0</v>
      </c>
      <c r="C32" s="26">
        <v>0</v>
      </c>
      <c r="D32" s="26">
        <v>63</v>
      </c>
      <c r="E32" s="26">
        <v>0</v>
      </c>
      <c r="F32" s="26">
        <v>0</v>
      </c>
      <c r="G32" s="27">
        <v>0</v>
      </c>
      <c r="H32" s="27">
        <v>0</v>
      </c>
      <c r="I32" s="27">
        <v>0</v>
      </c>
      <c r="J32" s="27">
        <v>0</v>
      </c>
      <c r="K32" s="27">
        <v>0</v>
      </c>
      <c r="L32" s="27">
        <v>0</v>
      </c>
      <c r="M32" s="27">
        <v>0</v>
      </c>
      <c r="N32" s="26">
        <f t="shared" si="2"/>
        <v>63</v>
      </c>
      <c r="O32" s="26">
        <v>13690</v>
      </c>
      <c r="P32" s="155">
        <f t="shared" si="1"/>
        <v>0.46018991964937911</v>
      </c>
    </row>
    <row r="33" spans="1:16" x14ac:dyDescent="0.2">
      <c r="A33" s="6" t="s">
        <v>40</v>
      </c>
      <c r="B33" s="26">
        <v>0</v>
      </c>
      <c r="C33" s="26">
        <v>0</v>
      </c>
      <c r="D33" s="26">
        <v>0</v>
      </c>
      <c r="E33" s="26">
        <v>0</v>
      </c>
      <c r="F33" s="26">
        <v>0</v>
      </c>
      <c r="G33" s="27">
        <v>0</v>
      </c>
      <c r="H33" s="27">
        <v>0</v>
      </c>
      <c r="I33" s="27">
        <v>10339</v>
      </c>
      <c r="J33" s="27">
        <v>0</v>
      </c>
      <c r="K33" s="27">
        <v>11775</v>
      </c>
      <c r="L33" s="27">
        <v>0</v>
      </c>
      <c r="M33" s="27">
        <v>0</v>
      </c>
      <c r="N33" s="26">
        <f t="shared" si="2"/>
        <v>22114</v>
      </c>
      <c r="O33" s="26">
        <v>22114</v>
      </c>
      <c r="P33" s="155">
        <f t="shared" si="1"/>
        <v>100</v>
      </c>
    </row>
    <row r="34" spans="1:16" x14ac:dyDescent="0.2">
      <c r="A34" s="6" t="s">
        <v>41</v>
      </c>
      <c r="B34" s="26">
        <v>7629</v>
      </c>
      <c r="C34" s="26">
        <v>14474</v>
      </c>
      <c r="D34" s="26">
        <v>0</v>
      </c>
      <c r="E34" s="26">
        <v>0</v>
      </c>
      <c r="F34" s="26">
        <v>-23</v>
      </c>
      <c r="G34" s="27">
        <v>111</v>
      </c>
      <c r="H34" s="27">
        <v>-128</v>
      </c>
      <c r="I34" s="27">
        <v>0</v>
      </c>
      <c r="J34" s="27">
        <v>8473</v>
      </c>
      <c r="K34" s="27">
        <v>-12</v>
      </c>
      <c r="L34" s="27">
        <v>-39</v>
      </c>
      <c r="M34" s="27">
        <v>0</v>
      </c>
      <c r="N34" s="26">
        <f t="shared" si="2"/>
        <v>30485</v>
      </c>
      <c r="O34" s="26">
        <v>30538</v>
      </c>
      <c r="P34" s="155">
        <f t="shared" si="1"/>
        <v>99.826445739734098</v>
      </c>
    </row>
    <row r="35" spans="1:16" x14ac:dyDescent="0.2">
      <c r="A35" s="6" t="s">
        <v>42</v>
      </c>
      <c r="B35" s="26">
        <v>0</v>
      </c>
      <c r="C35" s="26">
        <v>0</v>
      </c>
      <c r="D35" s="26">
        <v>0</v>
      </c>
      <c r="E35" s="26">
        <v>0</v>
      </c>
      <c r="F35" s="26">
        <v>0</v>
      </c>
      <c r="G35" s="27">
        <v>0</v>
      </c>
      <c r="H35" s="27">
        <v>0</v>
      </c>
      <c r="I35" s="27">
        <v>0</v>
      </c>
      <c r="J35" s="27">
        <v>0</v>
      </c>
      <c r="K35" s="27">
        <v>0</v>
      </c>
      <c r="L35" s="27">
        <v>0</v>
      </c>
      <c r="M35" s="27">
        <v>0</v>
      </c>
      <c r="N35" s="26">
        <f t="shared" si="2"/>
        <v>0</v>
      </c>
      <c r="O35" s="26">
        <v>7258</v>
      </c>
      <c r="P35" s="155">
        <f t="shared" si="1"/>
        <v>0</v>
      </c>
    </row>
    <row r="36" spans="1:16" x14ac:dyDescent="0.2">
      <c r="A36" s="6" t="s">
        <v>43</v>
      </c>
      <c r="B36" s="26">
        <v>0</v>
      </c>
      <c r="C36" s="26">
        <v>0</v>
      </c>
      <c r="D36" s="26">
        <v>0</v>
      </c>
      <c r="E36" s="26">
        <v>0</v>
      </c>
      <c r="F36" s="26">
        <v>0</v>
      </c>
      <c r="G36" s="27">
        <v>0</v>
      </c>
      <c r="H36" s="27">
        <v>0</v>
      </c>
      <c r="I36" s="27">
        <v>0</v>
      </c>
      <c r="J36" s="27">
        <v>0</v>
      </c>
      <c r="K36" s="27">
        <v>167</v>
      </c>
      <c r="L36" s="27">
        <v>104</v>
      </c>
      <c r="M36" s="27">
        <v>4921</v>
      </c>
      <c r="N36" s="26">
        <f t="shared" si="2"/>
        <v>5192</v>
      </c>
      <c r="O36" s="26">
        <v>7258</v>
      </c>
      <c r="P36" s="155">
        <f t="shared" si="1"/>
        <v>71.534858087627441</v>
      </c>
    </row>
    <row r="37" spans="1:16" x14ac:dyDescent="0.2">
      <c r="A37" s="6" t="s">
        <v>44</v>
      </c>
      <c r="B37" s="26">
        <v>21945</v>
      </c>
      <c r="C37" s="26">
        <v>0</v>
      </c>
      <c r="D37" s="26">
        <v>0</v>
      </c>
      <c r="E37" s="26">
        <v>0</v>
      </c>
      <c r="F37" s="26">
        <v>0</v>
      </c>
      <c r="G37" s="27">
        <v>21230</v>
      </c>
      <c r="H37" s="27">
        <v>0</v>
      </c>
      <c r="I37" s="27">
        <v>0</v>
      </c>
      <c r="J37" s="27">
        <v>0</v>
      </c>
      <c r="K37" s="27">
        <v>0</v>
      </c>
      <c r="L37" s="27">
        <v>0</v>
      </c>
      <c r="M37" s="27">
        <v>0</v>
      </c>
      <c r="N37" s="26">
        <f t="shared" si="2"/>
        <v>43175</v>
      </c>
      <c r="O37" s="26">
        <v>43175</v>
      </c>
      <c r="P37" s="155">
        <f t="shared" si="1"/>
        <v>100</v>
      </c>
    </row>
    <row r="38" spans="1:16" x14ac:dyDescent="0.2">
      <c r="A38" s="6" t="s">
        <v>45</v>
      </c>
      <c r="B38" s="26">
        <v>28372</v>
      </c>
      <c r="C38" s="26">
        <v>25735</v>
      </c>
      <c r="D38" s="26">
        <v>-230</v>
      </c>
      <c r="E38" s="26">
        <v>27634</v>
      </c>
      <c r="F38" s="26">
        <v>28735</v>
      </c>
      <c r="G38" s="27">
        <v>0</v>
      </c>
      <c r="H38" s="27">
        <v>31242</v>
      </c>
      <c r="I38" s="27">
        <v>0</v>
      </c>
      <c r="J38" s="27">
        <v>-142</v>
      </c>
      <c r="K38" s="27">
        <v>-448</v>
      </c>
      <c r="L38" s="27">
        <v>0</v>
      </c>
      <c r="M38" s="27">
        <v>0</v>
      </c>
      <c r="N38" s="26">
        <f t="shared" si="2"/>
        <v>140898</v>
      </c>
      <c r="O38" s="26">
        <v>142160</v>
      </c>
      <c r="P38" s="155">
        <f t="shared" si="1"/>
        <v>99.112267867191903</v>
      </c>
    </row>
    <row r="39" spans="1:16" x14ac:dyDescent="0.2">
      <c r="A39" s="6" t="s">
        <v>46</v>
      </c>
      <c r="B39" s="26">
        <v>0</v>
      </c>
      <c r="C39" s="26">
        <v>0</v>
      </c>
      <c r="D39" s="26">
        <v>0</v>
      </c>
      <c r="E39" s="26">
        <v>0</v>
      </c>
      <c r="F39" s="26">
        <v>0</v>
      </c>
      <c r="G39" s="27">
        <v>559</v>
      </c>
      <c r="H39" s="27">
        <v>23661</v>
      </c>
      <c r="I39" s="27">
        <v>0</v>
      </c>
      <c r="J39" s="27">
        <v>0</v>
      </c>
      <c r="K39" s="27">
        <v>0</v>
      </c>
      <c r="L39" s="27">
        <v>0</v>
      </c>
      <c r="M39" s="27">
        <v>0</v>
      </c>
      <c r="N39" s="26">
        <f t="shared" si="2"/>
        <v>24220</v>
      </c>
      <c r="O39" s="26">
        <v>24220</v>
      </c>
      <c r="P39" s="155">
        <f t="shared" si="1"/>
        <v>100</v>
      </c>
    </row>
    <row r="40" spans="1:16" x14ac:dyDescent="0.2">
      <c r="A40" s="6" t="s">
        <v>47</v>
      </c>
      <c r="B40" s="26">
        <v>0</v>
      </c>
      <c r="C40" s="26">
        <v>0</v>
      </c>
      <c r="D40" s="26">
        <v>0</v>
      </c>
      <c r="E40" s="26">
        <v>0</v>
      </c>
      <c r="F40" s="26">
        <v>0</v>
      </c>
      <c r="G40" s="27">
        <v>0</v>
      </c>
      <c r="H40" s="27">
        <v>0</v>
      </c>
      <c r="I40" s="27">
        <v>0</v>
      </c>
      <c r="J40" s="27">
        <v>0</v>
      </c>
      <c r="K40" s="27">
        <v>0</v>
      </c>
      <c r="L40" s="27">
        <v>0</v>
      </c>
      <c r="M40" s="27">
        <v>0</v>
      </c>
      <c r="N40" s="26">
        <f t="shared" si="2"/>
        <v>0</v>
      </c>
      <c r="O40" s="26">
        <v>7258</v>
      </c>
      <c r="P40" s="155">
        <f t="shared" si="1"/>
        <v>0</v>
      </c>
    </row>
    <row r="41" spans="1:16" x14ac:dyDescent="0.2">
      <c r="A41" s="6" t="s">
        <v>48</v>
      </c>
      <c r="B41" s="26">
        <v>0</v>
      </c>
      <c r="C41" s="26">
        <v>0</v>
      </c>
      <c r="D41" s="26">
        <v>0</v>
      </c>
      <c r="E41" s="26">
        <v>0</v>
      </c>
      <c r="F41" s="26">
        <v>16849</v>
      </c>
      <c r="G41" s="27">
        <v>0</v>
      </c>
      <c r="H41" s="27">
        <v>0</v>
      </c>
      <c r="I41" s="27">
        <v>0</v>
      </c>
      <c r="J41" s="27">
        <v>0</v>
      </c>
      <c r="K41" s="27">
        <v>0</v>
      </c>
      <c r="L41" s="27">
        <v>0</v>
      </c>
      <c r="M41" s="27">
        <v>0</v>
      </c>
      <c r="N41" s="26">
        <f t="shared" si="2"/>
        <v>16849</v>
      </c>
      <c r="O41" s="26">
        <v>16849</v>
      </c>
      <c r="P41" s="155">
        <f t="shared" si="1"/>
        <v>100</v>
      </c>
    </row>
    <row r="42" spans="1:16" x14ac:dyDescent="0.2">
      <c r="A42" s="6" t="s">
        <v>49</v>
      </c>
      <c r="B42" s="26">
        <v>0</v>
      </c>
      <c r="C42" s="26">
        <v>0</v>
      </c>
      <c r="D42" s="26">
        <v>0</v>
      </c>
      <c r="E42" s="26">
        <v>0</v>
      </c>
      <c r="F42" s="26">
        <v>0</v>
      </c>
      <c r="G42" s="27">
        <v>0</v>
      </c>
      <c r="H42" s="27">
        <v>0</v>
      </c>
      <c r="I42" s="27">
        <v>0</v>
      </c>
      <c r="J42" s="27">
        <v>0</v>
      </c>
      <c r="K42" s="27">
        <v>0</v>
      </c>
      <c r="L42" s="27">
        <v>0</v>
      </c>
      <c r="M42" s="27">
        <v>0</v>
      </c>
      <c r="N42" s="26">
        <f t="shared" si="2"/>
        <v>0</v>
      </c>
      <c r="O42" s="26">
        <v>12636</v>
      </c>
      <c r="P42" s="155">
        <f t="shared" si="1"/>
        <v>0</v>
      </c>
    </row>
    <row r="43" spans="1:16" x14ac:dyDescent="0.2">
      <c r="A43" s="6" t="s">
        <v>50</v>
      </c>
      <c r="B43" s="26">
        <v>0</v>
      </c>
      <c r="C43" s="26">
        <v>0</v>
      </c>
      <c r="D43" s="26">
        <v>0</v>
      </c>
      <c r="E43" s="26">
        <v>0</v>
      </c>
      <c r="F43" s="26">
        <v>0</v>
      </c>
      <c r="G43" s="27">
        <v>403</v>
      </c>
      <c r="H43" s="27">
        <v>14340</v>
      </c>
      <c r="I43" s="27">
        <v>0</v>
      </c>
      <c r="J43" s="27">
        <v>0</v>
      </c>
      <c r="K43" s="27">
        <v>0</v>
      </c>
      <c r="L43" s="27">
        <v>0</v>
      </c>
      <c r="M43" s="27">
        <v>0</v>
      </c>
      <c r="N43" s="26">
        <f t="shared" si="2"/>
        <v>14743</v>
      </c>
      <c r="O43" s="26">
        <v>14743</v>
      </c>
      <c r="P43" s="155">
        <f t="shared" si="1"/>
        <v>100</v>
      </c>
    </row>
    <row r="44" spans="1:16" x14ac:dyDescent="0.2">
      <c r="A44" s="6" t="s">
        <v>51</v>
      </c>
      <c r="B44" s="26">
        <v>0</v>
      </c>
      <c r="C44" s="26">
        <v>0</v>
      </c>
      <c r="D44" s="26">
        <v>0</v>
      </c>
      <c r="E44" s="26">
        <v>0</v>
      </c>
      <c r="F44" s="26">
        <v>0</v>
      </c>
      <c r="G44" s="27">
        <v>0</v>
      </c>
      <c r="H44" s="27">
        <v>0</v>
      </c>
      <c r="I44" s="27">
        <v>0</v>
      </c>
      <c r="J44" s="27">
        <v>0</v>
      </c>
      <c r="K44" s="27">
        <v>0</v>
      </c>
      <c r="L44" s="27">
        <v>0</v>
      </c>
      <c r="M44" s="27">
        <v>0</v>
      </c>
      <c r="N44" s="26">
        <f t="shared" si="2"/>
        <v>0</v>
      </c>
      <c r="O44" s="26">
        <v>7371</v>
      </c>
      <c r="P44" s="155">
        <f t="shared" si="1"/>
        <v>0</v>
      </c>
    </row>
    <row r="45" spans="1:16" x14ac:dyDescent="0.2">
      <c r="A45" s="6" t="s">
        <v>52</v>
      </c>
      <c r="B45" s="26">
        <v>0</v>
      </c>
      <c r="C45" s="26">
        <v>0</v>
      </c>
      <c r="D45" s="26">
        <v>0</v>
      </c>
      <c r="E45" s="26">
        <v>0</v>
      </c>
      <c r="F45" s="26">
        <v>0</v>
      </c>
      <c r="G45" s="27">
        <v>0</v>
      </c>
      <c r="H45" s="27">
        <v>0</v>
      </c>
      <c r="I45" s="27">
        <v>0</v>
      </c>
      <c r="J45" s="27">
        <v>0</v>
      </c>
      <c r="K45" s="27">
        <v>0</v>
      </c>
      <c r="L45" s="27">
        <v>0</v>
      </c>
      <c r="M45" s="27">
        <v>0</v>
      </c>
      <c r="N45" s="26">
        <f t="shared" si="2"/>
        <v>0</v>
      </c>
      <c r="O45" s="26">
        <v>7258</v>
      </c>
      <c r="P45" s="155">
        <f t="shared" si="1"/>
        <v>0</v>
      </c>
    </row>
    <row r="46" spans="1:16" x14ac:dyDescent="0.2">
      <c r="A46" s="6" t="s">
        <v>53</v>
      </c>
      <c r="B46" s="26">
        <v>0</v>
      </c>
      <c r="C46" s="26">
        <v>0</v>
      </c>
      <c r="D46" s="26">
        <v>0</v>
      </c>
      <c r="E46" s="26">
        <v>0</v>
      </c>
      <c r="F46" s="26">
        <v>0</v>
      </c>
      <c r="G46" s="27">
        <v>149</v>
      </c>
      <c r="H46" s="27">
        <v>0</v>
      </c>
      <c r="I46" s="27">
        <v>0</v>
      </c>
      <c r="J46" s="27">
        <v>0</v>
      </c>
      <c r="K46" s="27">
        <v>0</v>
      </c>
      <c r="L46" s="27">
        <v>0</v>
      </c>
      <c r="M46" s="27">
        <v>0</v>
      </c>
      <c r="N46" s="26">
        <f t="shared" si="2"/>
        <v>149</v>
      </c>
      <c r="O46" s="26">
        <v>12636</v>
      </c>
      <c r="P46" s="155">
        <f t="shared" si="1"/>
        <v>1.1791706236150681</v>
      </c>
    </row>
    <row r="47" spans="1:16" x14ac:dyDescent="0.2">
      <c r="A47" s="6" t="s">
        <v>54</v>
      </c>
      <c r="B47" s="26"/>
      <c r="C47" s="26"/>
      <c r="D47" s="26"/>
      <c r="E47" s="26"/>
      <c r="F47" s="26"/>
      <c r="G47" s="27"/>
      <c r="H47" s="27"/>
      <c r="I47" s="27"/>
      <c r="J47" s="27"/>
      <c r="K47" s="27"/>
      <c r="L47" s="27"/>
      <c r="M47" s="27"/>
      <c r="N47" s="29">
        <v>-6</v>
      </c>
      <c r="O47" s="29"/>
      <c r="P47" s="76"/>
    </row>
    <row r="48" spans="1:16" s="2" customFormat="1" x14ac:dyDescent="0.2">
      <c r="A48" s="30" t="s">
        <v>55</v>
      </c>
      <c r="B48" s="31">
        <f t="shared" ref="B48:M48" si="3">SUM(B7:B46)</f>
        <v>131503</v>
      </c>
      <c r="C48" s="31">
        <f t="shared" si="3"/>
        <v>86697</v>
      </c>
      <c r="D48" s="31">
        <f t="shared" si="3"/>
        <v>60057</v>
      </c>
      <c r="E48" s="31">
        <f t="shared" si="3"/>
        <v>133676</v>
      </c>
      <c r="F48" s="31">
        <f t="shared" si="3"/>
        <v>44766</v>
      </c>
      <c r="G48" s="31">
        <f t="shared" si="3"/>
        <v>74150</v>
      </c>
      <c r="H48" s="31">
        <f t="shared" si="3"/>
        <v>132151</v>
      </c>
      <c r="I48" s="31">
        <f t="shared" si="3"/>
        <v>48533</v>
      </c>
      <c r="J48" s="31">
        <f t="shared" si="3"/>
        <v>73655</v>
      </c>
      <c r="K48" s="31">
        <f t="shared" si="3"/>
        <v>60078</v>
      </c>
      <c r="L48" s="31">
        <f t="shared" si="3"/>
        <v>49319</v>
      </c>
      <c r="M48" s="31">
        <f t="shared" si="3"/>
        <v>23276</v>
      </c>
      <c r="N48" s="31">
        <f>SUM(N7:N47)</f>
        <v>917855</v>
      </c>
      <c r="O48" s="31">
        <v>1117195</v>
      </c>
      <c r="P48" s="156">
        <f>100*N48/O48</f>
        <v>82.157098805490534</v>
      </c>
    </row>
    <row r="49" spans="1:21" ht="12.75" customHeight="1" x14ac:dyDescent="0.2">
      <c r="A49" s="6" t="s">
        <v>341</v>
      </c>
      <c r="B49" s="26"/>
      <c r="C49" s="26"/>
      <c r="D49" s="26"/>
      <c r="E49" s="26"/>
      <c r="F49" s="26"/>
      <c r="O49" s="26"/>
      <c r="P49" s="76"/>
    </row>
    <row r="50" spans="1:21" s="279" customFormat="1" x14ac:dyDescent="0.2">
      <c r="A50" s="299" t="s">
        <v>442</v>
      </c>
      <c r="B50" s="363"/>
      <c r="C50" s="363"/>
      <c r="D50" s="363"/>
      <c r="E50" s="363"/>
      <c r="F50" s="363"/>
      <c r="G50" s="363"/>
      <c r="H50" s="363"/>
      <c r="I50" s="363"/>
      <c r="J50" s="363"/>
      <c r="K50" s="363"/>
      <c r="L50" s="363"/>
      <c r="M50" s="300"/>
      <c r="N50" s="300"/>
      <c r="O50" s="300"/>
      <c r="P50" s="364"/>
      <c r="Q50" s="365"/>
      <c r="U50" s="321"/>
    </row>
    <row r="51" spans="1:21" ht="12.75" customHeight="1" x14ac:dyDescent="0.2">
      <c r="A51" s="6" t="s">
        <v>424</v>
      </c>
      <c r="B51" s="26"/>
      <c r="C51" s="26"/>
      <c r="D51" s="26"/>
      <c r="E51" s="26"/>
      <c r="F51" s="26"/>
      <c r="O51" s="26"/>
      <c r="P51" s="76"/>
    </row>
    <row r="52" spans="1:21" ht="12.75" customHeight="1" x14ac:dyDescent="0.2">
      <c r="A52" s="6" t="s">
        <v>337</v>
      </c>
      <c r="C52" s="26"/>
      <c r="D52" s="26"/>
      <c r="E52" s="26"/>
      <c r="O52" s="26"/>
      <c r="P52" s="77"/>
    </row>
    <row r="53" spans="1:21" x14ac:dyDescent="0.2">
      <c r="A53" s="279" t="s">
        <v>389</v>
      </c>
      <c r="O53" s="26"/>
    </row>
    <row r="54" spans="1:21" x14ac:dyDescent="0.2">
      <c r="E54" s="26"/>
    </row>
  </sheetData>
  <pageMargins left="0.43" right="0.16" top="0.56999999999999995" bottom="0.44" header="0.5" footer="0.4"/>
  <pageSetup scale="75" orientation="landscape" horizontalDpi="300" verticalDpi="300"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6">
    <pageSetUpPr fitToPage="1"/>
  </sheetPr>
  <dimension ref="A1:U54"/>
  <sheetViews>
    <sheetView zoomScale="60" zoomScaleNormal="60" zoomScaleSheetLayoutView="50" workbookViewId="0">
      <pane xSplit="1" ySplit="5" topLeftCell="B6" activePane="bottomRight" state="frozen"/>
      <selection pane="topRight" activeCell="B1" sqref="B1"/>
      <selection pane="bottomLeft" activeCell="A6" sqref="A6"/>
      <selection pane="bottomRight"/>
    </sheetView>
  </sheetViews>
  <sheetFormatPr defaultColWidth="9.140625" defaultRowHeight="12.75" x14ac:dyDescent="0.2"/>
  <cols>
    <col min="1" max="1" width="39.28515625" style="6" customWidth="1"/>
    <col min="2" max="13" width="8" style="6" customWidth="1"/>
    <col min="14" max="14" width="9.42578125" style="6" customWidth="1"/>
    <col min="15" max="15" width="12.85546875" style="6" customWidth="1"/>
    <col min="16" max="16" width="16" style="6" customWidth="1"/>
    <col min="17" max="16384" width="9.140625" style="6"/>
  </cols>
  <sheetData>
    <row r="1" spans="1:16" s="2" customFormat="1" ht="12.75" customHeight="1" x14ac:dyDescent="0.2">
      <c r="A1" s="2" t="s">
        <v>379</v>
      </c>
    </row>
    <row r="2" spans="1:16" ht="12.75" customHeight="1" x14ac:dyDescent="0.25">
      <c r="A2" s="3"/>
      <c r="B2" s="3"/>
      <c r="C2" s="3"/>
      <c r="D2" s="3"/>
      <c r="E2" s="3"/>
      <c r="F2" s="3"/>
      <c r="G2" s="3"/>
      <c r="H2" s="3"/>
      <c r="I2" s="3"/>
      <c r="J2" s="3"/>
      <c r="K2" s="3"/>
      <c r="L2" s="3"/>
      <c r="M2" s="3"/>
      <c r="N2" s="4"/>
      <c r="O2" s="4"/>
      <c r="P2" s="4"/>
    </row>
    <row r="3" spans="1:16" ht="12.75" customHeight="1" x14ac:dyDescent="0.25">
      <c r="A3" s="3"/>
      <c r="B3" s="74" t="s">
        <v>113</v>
      </c>
      <c r="C3" s="3"/>
      <c r="D3" s="3"/>
      <c r="E3" s="3"/>
      <c r="F3" s="3"/>
      <c r="G3" s="3"/>
      <c r="H3" s="3"/>
      <c r="I3" s="3"/>
      <c r="J3" s="3"/>
      <c r="K3" s="3"/>
      <c r="L3" s="3"/>
      <c r="M3" s="3"/>
      <c r="N3" s="4"/>
      <c r="O3" s="4"/>
      <c r="P3" s="4"/>
    </row>
    <row r="4" spans="1:16" ht="12.75" customHeight="1" x14ac:dyDescent="0.2">
      <c r="B4" s="8">
        <v>39356</v>
      </c>
      <c r="C4" s="8">
        <v>39387</v>
      </c>
      <c r="D4" s="8">
        <v>39417</v>
      </c>
      <c r="E4" s="8">
        <v>39448</v>
      </c>
      <c r="F4" s="8">
        <v>39479</v>
      </c>
      <c r="G4" s="8">
        <v>39508</v>
      </c>
      <c r="H4" s="8">
        <v>39539</v>
      </c>
      <c r="I4" s="8">
        <v>39569</v>
      </c>
      <c r="J4" s="8">
        <v>39600</v>
      </c>
      <c r="K4" s="8">
        <v>39630</v>
      </c>
      <c r="L4" s="8">
        <v>39661</v>
      </c>
      <c r="M4" s="8">
        <v>39692</v>
      </c>
      <c r="N4" s="72" t="s">
        <v>55</v>
      </c>
      <c r="O4" s="35" t="s">
        <v>200</v>
      </c>
      <c r="P4" s="72" t="s">
        <v>4</v>
      </c>
    </row>
    <row r="5" spans="1:16" ht="12.75" customHeight="1" x14ac:dyDescent="0.2">
      <c r="A5" s="12"/>
      <c r="B5" s="13"/>
      <c r="C5" s="13"/>
      <c r="D5" s="14"/>
      <c r="E5" s="14"/>
      <c r="F5" s="15"/>
      <c r="G5" s="15"/>
      <c r="H5" s="15"/>
      <c r="I5" s="15"/>
      <c r="J5" s="16"/>
      <c r="K5" s="16"/>
      <c r="L5" s="16"/>
      <c r="M5" s="17"/>
      <c r="N5" s="35" t="s">
        <v>110</v>
      </c>
      <c r="O5" s="35" t="s">
        <v>114</v>
      </c>
      <c r="P5" s="35" t="s">
        <v>12</v>
      </c>
    </row>
    <row r="6" spans="1:16" ht="12.75" customHeight="1" x14ac:dyDescent="0.2">
      <c r="A6" s="24"/>
      <c r="B6" s="24"/>
      <c r="C6" s="24"/>
      <c r="D6" s="24"/>
      <c r="E6" s="24"/>
      <c r="F6" s="24"/>
      <c r="G6" s="35" t="s">
        <v>13</v>
      </c>
      <c r="H6" s="24"/>
      <c r="I6" s="24"/>
      <c r="J6" s="24"/>
      <c r="K6" s="24"/>
      <c r="L6" s="24"/>
      <c r="M6" s="24"/>
      <c r="N6" s="24"/>
      <c r="O6" s="24"/>
      <c r="P6" s="24" t="s">
        <v>14</v>
      </c>
    </row>
    <row r="7" spans="1:16" ht="12.75" customHeight="1" x14ac:dyDescent="0.2">
      <c r="A7" s="6" t="s">
        <v>15</v>
      </c>
      <c r="B7" s="26">
        <v>703.8</v>
      </c>
      <c r="C7" s="26">
        <v>0</v>
      </c>
      <c r="D7" s="26">
        <v>0</v>
      </c>
      <c r="E7" s="26">
        <v>11.560000000000059</v>
      </c>
      <c r="F7" s="26">
        <v>0</v>
      </c>
      <c r="G7" s="27">
        <v>0</v>
      </c>
      <c r="H7" s="27">
        <v>0</v>
      </c>
      <c r="I7" s="27">
        <v>0</v>
      </c>
      <c r="J7" s="27">
        <v>0</v>
      </c>
      <c r="K7" s="27"/>
      <c r="L7" s="27">
        <v>22677</v>
      </c>
      <c r="M7" s="27">
        <v>21889</v>
      </c>
      <c r="N7" s="26">
        <f t="shared" ref="N7:N46" si="0">SUM(B7:M7)</f>
        <v>45281.36</v>
      </c>
      <c r="O7" s="26">
        <v>45281</v>
      </c>
      <c r="P7" s="155">
        <f t="shared" ref="P7:P46" si="1">100*N7/O7</f>
        <v>100.00079503544534</v>
      </c>
    </row>
    <row r="8" spans="1:16" ht="12.75" customHeight="1" x14ac:dyDescent="0.2">
      <c r="A8" s="6" t="s">
        <v>16</v>
      </c>
      <c r="B8" s="26">
        <v>31350</v>
      </c>
      <c r="C8" s="26">
        <v>31350</v>
      </c>
      <c r="D8" s="26">
        <v>0</v>
      </c>
      <c r="E8" s="26">
        <v>234.65899999999965</v>
      </c>
      <c r="F8" s="26">
        <v>0</v>
      </c>
      <c r="G8" s="27">
        <v>544</v>
      </c>
      <c r="H8" s="27">
        <v>0</v>
      </c>
      <c r="I8" s="27">
        <v>0</v>
      </c>
      <c r="J8" s="27">
        <v>0</v>
      </c>
      <c r="K8" s="27"/>
      <c r="L8" s="27">
        <v>23805</v>
      </c>
      <c r="M8" s="27">
        <v>0</v>
      </c>
      <c r="N8" s="26">
        <f t="shared" si="0"/>
        <v>87283.659</v>
      </c>
      <c r="O8" s="26">
        <v>87402</v>
      </c>
      <c r="P8" s="155">
        <f t="shared" si="1"/>
        <v>99.864601496533268</v>
      </c>
    </row>
    <row r="9" spans="1:16" ht="12.75" customHeight="1" x14ac:dyDescent="0.2">
      <c r="A9" s="6" t="s">
        <v>17</v>
      </c>
      <c r="B9" s="26">
        <v>0</v>
      </c>
      <c r="C9" s="26">
        <v>0</v>
      </c>
      <c r="D9" s="26">
        <v>0</v>
      </c>
      <c r="E9" s="26">
        <v>0</v>
      </c>
      <c r="F9" s="26">
        <v>0</v>
      </c>
      <c r="G9" s="27">
        <v>0</v>
      </c>
      <c r="H9" s="27">
        <v>0</v>
      </c>
      <c r="I9" s="27">
        <v>0</v>
      </c>
      <c r="J9" s="27">
        <v>0</v>
      </c>
      <c r="K9" s="27"/>
      <c r="L9" s="27">
        <v>0</v>
      </c>
      <c r="M9" s="27">
        <v>0</v>
      </c>
      <c r="N9" s="26">
        <f t="shared" si="0"/>
        <v>0</v>
      </c>
      <c r="O9" s="26">
        <v>7371</v>
      </c>
      <c r="P9" s="155">
        <f t="shared" si="1"/>
        <v>0</v>
      </c>
    </row>
    <row r="10" spans="1:16" x14ac:dyDescent="0.2">
      <c r="A10" s="6" t="s">
        <v>18</v>
      </c>
      <c r="B10" s="26">
        <v>0</v>
      </c>
      <c r="C10" s="26">
        <v>0</v>
      </c>
      <c r="D10" s="26">
        <v>0</v>
      </c>
      <c r="E10" s="26">
        <v>0</v>
      </c>
      <c r="F10" s="26">
        <v>0</v>
      </c>
      <c r="G10" s="27">
        <v>100</v>
      </c>
      <c r="H10" s="27">
        <v>0</v>
      </c>
      <c r="I10" s="27">
        <v>0</v>
      </c>
      <c r="J10" s="27">
        <v>0</v>
      </c>
      <c r="K10" s="27"/>
      <c r="L10" s="27">
        <v>0</v>
      </c>
      <c r="M10" s="27">
        <v>0</v>
      </c>
      <c r="N10" s="26">
        <f t="shared" si="0"/>
        <v>100</v>
      </c>
      <c r="O10" s="26">
        <v>11583</v>
      </c>
      <c r="P10" s="155">
        <f t="shared" si="1"/>
        <v>0.86333419666752997</v>
      </c>
    </row>
    <row r="11" spans="1:16" x14ac:dyDescent="0.2">
      <c r="A11" s="6" t="s">
        <v>19</v>
      </c>
      <c r="B11" s="26">
        <v>0</v>
      </c>
      <c r="C11" s="26">
        <v>0</v>
      </c>
      <c r="D11" s="26">
        <v>8424</v>
      </c>
      <c r="E11" s="26">
        <v>0</v>
      </c>
      <c r="F11" s="26">
        <v>0</v>
      </c>
      <c r="G11" s="27">
        <v>0</v>
      </c>
      <c r="H11" s="27">
        <v>0</v>
      </c>
      <c r="I11" s="27">
        <v>0</v>
      </c>
      <c r="J11" s="27">
        <v>0</v>
      </c>
      <c r="K11" s="27"/>
      <c r="L11" s="27">
        <v>0</v>
      </c>
      <c r="M11" s="27">
        <v>0</v>
      </c>
      <c r="N11" s="26">
        <f t="shared" si="0"/>
        <v>8424</v>
      </c>
      <c r="O11" s="26">
        <v>8424</v>
      </c>
      <c r="P11" s="155">
        <f t="shared" si="1"/>
        <v>100</v>
      </c>
    </row>
    <row r="12" spans="1:16" x14ac:dyDescent="0.2">
      <c r="A12" s="6" t="s">
        <v>20</v>
      </c>
      <c r="B12" s="26">
        <v>27546.367999999999</v>
      </c>
      <c r="C12" s="26">
        <v>27945</v>
      </c>
      <c r="D12" s="26">
        <v>42383.25</v>
      </c>
      <c r="E12" s="26">
        <v>6492.0749999999971</v>
      </c>
      <c r="F12" s="26">
        <v>29106.084000000003</v>
      </c>
      <c r="G12" s="27">
        <v>6365</v>
      </c>
      <c r="H12" s="27">
        <v>10217</v>
      </c>
      <c r="I12" s="27">
        <v>486</v>
      </c>
      <c r="J12" s="27">
        <v>0</v>
      </c>
      <c r="K12" s="27">
        <v>2151</v>
      </c>
      <c r="L12" s="27">
        <v>0</v>
      </c>
      <c r="M12" s="27">
        <v>0</v>
      </c>
      <c r="N12" s="26">
        <f t="shared" si="0"/>
        <v>152691.777</v>
      </c>
      <c r="O12" s="26">
        <v>152691</v>
      </c>
      <c r="P12" s="155">
        <f t="shared" si="1"/>
        <v>100.00050887085682</v>
      </c>
    </row>
    <row r="13" spans="1:16" x14ac:dyDescent="0.2">
      <c r="A13" s="6" t="s">
        <v>21</v>
      </c>
      <c r="B13" s="26">
        <v>160.506</v>
      </c>
      <c r="C13" s="26">
        <v>224.61</v>
      </c>
      <c r="D13" s="26">
        <v>532.79</v>
      </c>
      <c r="E13" s="26">
        <v>379.89599999999996</v>
      </c>
      <c r="F13" s="26">
        <v>291.28800000000001</v>
      </c>
      <c r="G13" s="27">
        <v>257</v>
      </c>
      <c r="H13" s="27">
        <v>285</v>
      </c>
      <c r="I13" s="27">
        <v>17337</v>
      </c>
      <c r="J13" s="27">
        <v>472</v>
      </c>
      <c r="K13" s="27">
        <v>312</v>
      </c>
      <c r="L13" s="27">
        <v>448</v>
      </c>
      <c r="M13" s="27">
        <v>2633</v>
      </c>
      <c r="N13" s="26">
        <f t="shared" si="0"/>
        <v>23333.09</v>
      </c>
      <c r="O13" s="26">
        <v>25273</v>
      </c>
      <c r="P13" s="155">
        <f t="shared" si="1"/>
        <v>92.324179954892571</v>
      </c>
    </row>
    <row r="14" spans="1:16" x14ac:dyDescent="0.2">
      <c r="A14" s="6" t="s">
        <v>22</v>
      </c>
      <c r="B14" s="26">
        <v>0</v>
      </c>
      <c r="C14" s="26">
        <v>0</v>
      </c>
      <c r="D14" s="26">
        <v>0</v>
      </c>
      <c r="E14" s="26">
        <v>0</v>
      </c>
      <c r="F14" s="26">
        <v>0</v>
      </c>
      <c r="G14" s="27">
        <v>0</v>
      </c>
      <c r="H14" s="27">
        <v>0</v>
      </c>
      <c r="I14" s="27">
        <v>0</v>
      </c>
      <c r="J14" s="27">
        <v>0</v>
      </c>
      <c r="K14" s="27">
        <v>0</v>
      </c>
      <c r="L14" s="27">
        <v>0</v>
      </c>
      <c r="M14" s="27">
        <v>0</v>
      </c>
      <c r="N14" s="26">
        <f t="shared" si="0"/>
        <v>0</v>
      </c>
      <c r="O14" s="26">
        <v>7258</v>
      </c>
      <c r="P14" s="155">
        <f t="shared" si="1"/>
        <v>0</v>
      </c>
    </row>
    <row r="15" spans="1:16" x14ac:dyDescent="0.2">
      <c r="A15" s="6" t="s">
        <v>23</v>
      </c>
      <c r="B15" s="26">
        <v>0</v>
      </c>
      <c r="C15" s="26">
        <v>0</v>
      </c>
      <c r="D15" s="26">
        <v>0</v>
      </c>
      <c r="E15" s="26">
        <v>0</v>
      </c>
      <c r="F15" s="26">
        <v>0</v>
      </c>
      <c r="G15" s="27">
        <v>483</v>
      </c>
      <c r="H15" s="27">
        <v>13145</v>
      </c>
      <c r="I15" s="27">
        <v>0</v>
      </c>
      <c r="J15" s="27">
        <v>98</v>
      </c>
      <c r="K15" s="27">
        <v>2071</v>
      </c>
      <c r="L15" s="27">
        <v>0</v>
      </c>
      <c r="M15" s="27">
        <v>0</v>
      </c>
      <c r="N15" s="26">
        <f t="shared" si="0"/>
        <v>15797</v>
      </c>
      <c r="O15" s="26">
        <v>15796</v>
      </c>
      <c r="P15" s="155">
        <f t="shared" si="1"/>
        <v>100.00633071663712</v>
      </c>
    </row>
    <row r="16" spans="1:16" x14ac:dyDescent="0.2">
      <c r="A16" s="6" t="s">
        <v>24</v>
      </c>
      <c r="B16" s="26">
        <v>0</v>
      </c>
      <c r="C16" s="26">
        <v>0</v>
      </c>
      <c r="D16" s="26">
        <v>0</v>
      </c>
      <c r="E16" s="26">
        <v>0</v>
      </c>
      <c r="F16" s="26">
        <v>0</v>
      </c>
      <c r="G16" s="27">
        <v>0</v>
      </c>
      <c r="H16" s="27">
        <v>0</v>
      </c>
      <c r="I16" s="27">
        <v>0</v>
      </c>
      <c r="J16" s="27">
        <v>0</v>
      </c>
      <c r="K16" s="27">
        <v>0</v>
      </c>
      <c r="L16" s="27">
        <v>0</v>
      </c>
      <c r="M16" s="27">
        <v>0</v>
      </c>
      <c r="N16" s="26">
        <f t="shared" si="0"/>
        <v>0</v>
      </c>
      <c r="O16" s="26">
        <v>7258</v>
      </c>
      <c r="P16" s="155">
        <f t="shared" si="1"/>
        <v>0</v>
      </c>
    </row>
    <row r="17" spans="1:16" x14ac:dyDescent="0.2">
      <c r="A17" s="6" t="s">
        <v>25</v>
      </c>
      <c r="B17" s="26">
        <v>6472.4740000000002</v>
      </c>
      <c r="C17" s="26">
        <v>305.16000000000003</v>
      </c>
      <c r="D17" s="26">
        <v>14041.84</v>
      </c>
      <c r="E17" s="26">
        <v>6112.5310000000027</v>
      </c>
      <c r="F17" s="26">
        <v>29628.736000000001</v>
      </c>
      <c r="G17" s="27">
        <v>18190</v>
      </c>
      <c r="H17" s="27">
        <v>28359</v>
      </c>
      <c r="I17" s="27">
        <v>6700</v>
      </c>
      <c r="J17" s="27">
        <v>29644</v>
      </c>
      <c r="K17" s="27">
        <v>24746</v>
      </c>
      <c r="L17" s="27">
        <v>21136</v>
      </c>
      <c r="M17" s="27">
        <v>0</v>
      </c>
      <c r="N17" s="26">
        <f t="shared" si="0"/>
        <v>185335.74100000001</v>
      </c>
      <c r="O17" s="26">
        <v>185335</v>
      </c>
      <c r="P17" s="155">
        <f t="shared" si="1"/>
        <v>100.00039981654842</v>
      </c>
    </row>
    <row r="18" spans="1:16" x14ac:dyDescent="0.2">
      <c r="A18" s="6" t="s">
        <v>26</v>
      </c>
      <c r="B18" s="26">
        <v>0</v>
      </c>
      <c r="C18" s="26">
        <v>0</v>
      </c>
      <c r="D18" s="26">
        <v>12.465</v>
      </c>
      <c r="E18" s="26">
        <v>-0.68</v>
      </c>
      <c r="F18" s="26">
        <v>50.715000000000003</v>
      </c>
      <c r="G18" s="27">
        <v>112</v>
      </c>
      <c r="H18" s="27">
        <v>0</v>
      </c>
      <c r="I18" s="27">
        <v>13</v>
      </c>
      <c r="J18" s="27">
        <v>0</v>
      </c>
      <c r="K18" s="27">
        <v>11354</v>
      </c>
      <c r="L18" s="27">
        <v>0</v>
      </c>
      <c r="M18" s="27">
        <v>39</v>
      </c>
      <c r="N18" s="26">
        <f t="shared" si="0"/>
        <v>11580.5</v>
      </c>
      <c r="O18" s="26">
        <v>11583</v>
      </c>
      <c r="P18" s="155">
        <f t="shared" si="1"/>
        <v>99.978416645083314</v>
      </c>
    </row>
    <row r="19" spans="1:16" x14ac:dyDescent="0.2">
      <c r="A19" s="6" t="s">
        <v>27</v>
      </c>
      <c r="B19" s="26">
        <v>0</v>
      </c>
      <c r="C19" s="26">
        <v>0</v>
      </c>
      <c r="D19" s="26">
        <v>0</v>
      </c>
      <c r="E19" s="26">
        <v>14615.214</v>
      </c>
      <c r="F19" s="26">
        <v>1689.2860000000001</v>
      </c>
      <c r="G19" s="27">
        <v>9017</v>
      </c>
      <c r="H19" s="27">
        <v>0</v>
      </c>
      <c r="I19" s="27">
        <v>0</v>
      </c>
      <c r="J19" s="27">
        <v>46</v>
      </c>
      <c r="K19" s="27">
        <v>0</v>
      </c>
      <c r="L19" s="27">
        <v>0</v>
      </c>
      <c r="M19" s="27">
        <v>2011</v>
      </c>
      <c r="N19" s="26">
        <f t="shared" si="0"/>
        <v>27378.5</v>
      </c>
      <c r="O19" s="26">
        <v>27379</v>
      </c>
      <c r="P19" s="155">
        <f t="shared" si="1"/>
        <v>99.998173782826257</v>
      </c>
    </row>
    <row r="20" spans="1:16" x14ac:dyDescent="0.2">
      <c r="A20" s="6" t="s">
        <v>28</v>
      </c>
      <c r="B20" s="26">
        <v>0</v>
      </c>
      <c r="C20" s="26">
        <v>9476.9989999999998</v>
      </c>
      <c r="D20" s="26">
        <v>0</v>
      </c>
      <c r="E20" s="26">
        <v>0</v>
      </c>
      <c r="F20" s="26">
        <v>0</v>
      </c>
      <c r="G20" s="27">
        <v>0</v>
      </c>
      <c r="H20" s="27">
        <v>0</v>
      </c>
      <c r="I20" s="27">
        <v>0</v>
      </c>
      <c r="J20" s="27">
        <v>0</v>
      </c>
      <c r="K20" s="27">
        <v>0</v>
      </c>
      <c r="L20" s="27">
        <v>0</v>
      </c>
      <c r="M20" s="27">
        <v>0</v>
      </c>
      <c r="N20" s="26">
        <f t="shared" si="0"/>
        <v>9476.9989999999998</v>
      </c>
      <c r="O20" s="26">
        <v>9477</v>
      </c>
      <c r="P20" s="155">
        <f t="shared" si="1"/>
        <v>99.999989448137597</v>
      </c>
    </row>
    <row r="21" spans="1:16" x14ac:dyDescent="0.2">
      <c r="A21" s="6" t="s">
        <v>29</v>
      </c>
      <c r="B21" s="26">
        <v>0</v>
      </c>
      <c r="C21" s="26">
        <v>0</v>
      </c>
      <c r="D21" s="26">
        <v>0</v>
      </c>
      <c r="E21" s="26">
        <v>0</v>
      </c>
      <c r="F21" s="26">
        <v>0</v>
      </c>
      <c r="G21" s="27">
        <v>0</v>
      </c>
      <c r="H21" s="27">
        <v>0</v>
      </c>
      <c r="I21" s="27">
        <v>0</v>
      </c>
      <c r="J21" s="27">
        <v>0</v>
      </c>
      <c r="K21" s="27">
        <v>0</v>
      </c>
      <c r="L21" s="27">
        <v>0</v>
      </c>
      <c r="M21" s="27">
        <v>0</v>
      </c>
      <c r="N21" s="26">
        <f t="shared" si="0"/>
        <v>0</v>
      </c>
      <c r="O21" s="26">
        <v>7258</v>
      </c>
      <c r="P21" s="155">
        <f t="shared" si="1"/>
        <v>0</v>
      </c>
    </row>
    <row r="22" spans="1:16" x14ac:dyDescent="0.2">
      <c r="A22" s="6" t="s">
        <v>30</v>
      </c>
      <c r="B22" s="26">
        <v>0</v>
      </c>
      <c r="C22" s="26">
        <v>0</v>
      </c>
      <c r="D22" s="26">
        <v>0</v>
      </c>
      <c r="E22" s="26">
        <v>5436.42</v>
      </c>
      <c r="F22" s="26">
        <v>7112.52</v>
      </c>
      <c r="G22" s="27">
        <v>5543</v>
      </c>
      <c r="H22" s="27">
        <v>31551</v>
      </c>
      <c r="I22" s="27">
        <v>904</v>
      </c>
      <c r="J22" s="27">
        <v>0</v>
      </c>
      <c r="K22" s="27">
        <v>0</v>
      </c>
      <c r="L22" s="27">
        <v>0</v>
      </c>
      <c r="M22" s="27">
        <v>0</v>
      </c>
      <c r="N22" s="26">
        <f t="shared" si="0"/>
        <v>50546.94</v>
      </c>
      <c r="O22" s="26">
        <v>50546</v>
      </c>
      <c r="P22" s="155">
        <f t="shared" si="1"/>
        <v>100.0018596921616</v>
      </c>
    </row>
    <row r="23" spans="1:16" x14ac:dyDescent="0.2">
      <c r="A23" s="6" t="s">
        <v>31</v>
      </c>
      <c r="B23" s="26">
        <v>0</v>
      </c>
      <c r="C23" s="26">
        <v>22.77</v>
      </c>
      <c r="D23" s="26">
        <v>0</v>
      </c>
      <c r="E23" s="26">
        <v>12.42</v>
      </c>
      <c r="F23" s="26">
        <v>0</v>
      </c>
      <c r="G23" s="27">
        <v>42</v>
      </c>
      <c r="H23" s="27">
        <v>19</v>
      </c>
      <c r="I23" s="27">
        <v>38</v>
      </c>
      <c r="J23" s="27">
        <v>0</v>
      </c>
      <c r="K23" s="27">
        <v>0</v>
      </c>
      <c r="L23" s="27">
        <v>1</v>
      </c>
      <c r="M23" s="27">
        <v>18</v>
      </c>
      <c r="N23" s="26">
        <f t="shared" si="0"/>
        <v>153.19</v>
      </c>
      <c r="O23" s="26">
        <v>12636</v>
      </c>
      <c r="P23" s="155">
        <f t="shared" si="1"/>
        <v>1.2123298512187402</v>
      </c>
    </row>
    <row r="24" spans="1:16" x14ac:dyDescent="0.2">
      <c r="A24" s="6" t="s">
        <v>32</v>
      </c>
      <c r="B24" s="26">
        <v>0</v>
      </c>
      <c r="C24" s="26">
        <v>0</v>
      </c>
      <c r="D24" s="26">
        <v>0</v>
      </c>
      <c r="E24" s="26">
        <v>0</v>
      </c>
      <c r="F24" s="26">
        <v>0</v>
      </c>
      <c r="G24" s="27">
        <v>0</v>
      </c>
      <c r="H24" s="27">
        <v>0</v>
      </c>
      <c r="I24" s="27">
        <v>0</v>
      </c>
      <c r="J24" s="27">
        <v>0</v>
      </c>
      <c r="K24" s="27">
        <v>0</v>
      </c>
      <c r="L24" s="27">
        <v>0</v>
      </c>
      <c r="M24" s="27">
        <v>0</v>
      </c>
      <c r="N24" s="26">
        <f t="shared" si="0"/>
        <v>0</v>
      </c>
      <c r="O24" s="26">
        <v>7258</v>
      </c>
      <c r="P24" s="155">
        <f t="shared" si="1"/>
        <v>0</v>
      </c>
    </row>
    <row r="25" spans="1:16" x14ac:dyDescent="0.2">
      <c r="A25" s="6" t="s">
        <v>33</v>
      </c>
      <c r="B25" s="26">
        <v>0</v>
      </c>
      <c r="C25" s="26">
        <v>0</v>
      </c>
      <c r="D25" s="26">
        <v>0</v>
      </c>
      <c r="E25" s="26">
        <v>0</v>
      </c>
      <c r="F25" s="26">
        <v>0</v>
      </c>
      <c r="G25" s="27">
        <v>4885</v>
      </c>
      <c r="H25" s="27">
        <v>5645</v>
      </c>
      <c r="I25" s="27">
        <v>0</v>
      </c>
      <c r="J25" s="27">
        <v>0</v>
      </c>
      <c r="K25" s="27">
        <v>0</v>
      </c>
      <c r="L25" s="27">
        <v>0</v>
      </c>
      <c r="M25" s="27">
        <v>0</v>
      </c>
      <c r="N25" s="26">
        <f t="shared" si="0"/>
        <v>10530</v>
      </c>
      <c r="O25" s="26">
        <v>10530</v>
      </c>
      <c r="P25" s="155">
        <f t="shared" si="1"/>
        <v>100</v>
      </c>
    </row>
    <row r="26" spans="1:16" x14ac:dyDescent="0.2">
      <c r="A26" s="6" t="s">
        <v>34</v>
      </c>
      <c r="B26" s="26">
        <v>0</v>
      </c>
      <c r="C26" s="26">
        <v>0</v>
      </c>
      <c r="D26" s="26">
        <v>0</v>
      </c>
      <c r="E26" s="26">
        <v>0</v>
      </c>
      <c r="F26" s="26">
        <v>0</v>
      </c>
      <c r="G26" s="27">
        <v>309</v>
      </c>
      <c r="H26" s="27">
        <v>0</v>
      </c>
      <c r="I26" s="27">
        <v>0</v>
      </c>
      <c r="J26" s="27">
        <v>0</v>
      </c>
      <c r="K26" s="27">
        <v>0</v>
      </c>
      <c r="L26" s="27">
        <v>0</v>
      </c>
      <c r="M26" s="27">
        <v>0</v>
      </c>
      <c r="N26" s="26">
        <f t="shared" si="0"/>
        <v>309</v>
      </c>
      <c r="O26" s="26">
        <v>8424</v>
      </c>
      <c r="P26" s="155">
        <f t="shared" si="1"/>
        <v>3.6680911680911681</v>
      </c>
    </row>
    <row r="27" spans="1:16" x14ac:dyDescent="0.2">
      <c r="A27" s="6" t="s">
        <v>35</v>
      </c>
      <c r="B27" s="26">
        <v>0</v>
      </c>
      <c r="C27" s="26">
        <v>0</v>
      </c>
      <c r="D27" s="26">
        <v>0</v>
      </c>
      <c r="E27" s="26">
        <v>0</v>
      </c>
      <c r="F27" s="26">
        <v>0</v>
      </c>
      <c r="G27" s="27">
        <v>0</v>
      </c>
      <c r="H27" s="27">
        <v>0</v>
      </c>
      <c r="I27" s="27">
        <v>0</v>
      </c>
      <c r="J27" s="27">
        <v>0</v>
      </c>
      <c r="K27" s="27">
        <v>0</v>
      </c>
      <c r="L27" s="27">
        <v>0</v>
      </c>
      <c r="M27" s="27">
        <v>0</v>
      </c>
      <c r="N27" s="26">
        <f t="shared" si="0"/>
        <v>0</v>
      </c>
      <c r="O27" s="26">
        <v>11583</v>
      </c>
      <c r="P27" s="155">
        <f t="shared" si="1"/>
        <v>0</v>
      </c>
    </row>
    <row r="28" spans="1:16" x14ac:dyDescent="0.2">
      <c r="A28" s="6" t="s">
        <v>36</v>
      </c>
      <c r="B28" s="26">
        <v>0</v>
      </c>
      <c r="C28" s="26">
        <v>0</v>
      </c>
      <c r="D28" s="26">
        <v>0</v>
      </c>
      <c r="E28" s="26">
        <v>0</v>
      </c>
      <c r="F28" s="26">
        <v>0</v>
      </c>
      <c r="G28" s="27">
        <v>0</v>
      </c>
      <c r="H28" s="27">
        <v>0</v>
      </c>
      <c r="I28" s="27">
        <v>0</v>
      </c>
      <c r="J28" s="27">
        <v>0</v>
      </c>
      <c r="K28" s="27">
        <v>0</v>
      </c>
      <c r="L28" s="27">
        <v>0</v>
      </c>
      <c r="M28" s="27">
        <v>0</v>
      </c>
      <c r="N28" s="26">
        <f t="shared" si="0"/>
        <v>0</v>
      </c>
      <c r="O28" s="26">
        <v>7258</v>
      </c>
      <c r="P28" s="155">
        <f t="shared" si="1"/>
        <v>0</v>
      </c>
    </row>
    <row r="29" spans="1:16" x14ac:dyDescent="0.2">
      <c r="A29" s="6" t="s">
        <v>37</v>
      </c>
      <c r="B29" s="26">
        <v>207</v>
      </c>
      <c r="C29" s="26">
        <v>227.7</v>
      </c>
      <c r="D29" s="26">
        <v>269.10000000000002</v>
      </c>
      <c r="E29" s="26">
        <v>148.12300000000005</v>
      </c>
      <c r="F29" s="26">
        <v>765.9</v>
      </c>
      <c r="G29" s="27">
        <v>115</v>
      </c>
      <c r="H29" s="27">
        <v>385</v>
      </c>
      <c r="I29" s="27">
        <v>626</v>
      </c>
      <c r="J29" s="27">
        <v>437</v>
      </c>
      <c r="K29" s="27">
        <v>256</v>
      </c>
      <c r="L29" s="27">
        <v>1680</v>
      </c>
      <c r="M29" s="27">
        <v>701</v>
      </c>
      <c r="N29" s="26">
        <f t="shared" si="0"/>
        <v>5817.8230000000003</v>
      </c>
      <c r="O29" s="26">
        <v>10530</v>
      </c>
      <c r="P29" s="155">
        <f t="shared" si="1"/>
        <v>55.24998100664768</v>
      </c>
    </row>
    <row r="30" spans="1:16" x14ac:dyDescent="0.2">
      <c r="A30" s="6" t="s">
        <v>38</v>
      </c>
      <c r="B30" s="26">
        <v>123.717</v>
      </c>
      <c r="C30" s="26">
        <v>0</v>
      </c>
      <c r="D30" s="26">
        <v>0</v>
      </c>
      <c r="E30" s="26">
        <v>81.322999999999993</v>
      </c>
      <c r="F30" s="26">
        <v>0</v>
      </c>
      <c r="G30" s="27">
        <v>-205</v>
      </c>
      <c r="H30" s="27">
        <v>204</v>
      </c>
      <c r="I30" s="27">
        <v>0</v>
      </c>
      <c r="J30" s="27">
        <v>0</v>
      </c>
      <c r="K30" s="27">
        <v>0</v>
      </c>
      <c r="L30" s="27">
        <v>0</v>
      </c>
      <c r="M30" s="27">
        <v>0</v>
      </c>
      <c r="N30" s="26">
        <f t="shared" si="0"/>
        <v>204.04</v>
      </c>
      <c r="O30" s="26">
        <v>12636</v>
      </c>
      <c r="P30" s="155">
        <f t="shared" si="1"/>
        <v>1.6147515036403925</v>
      </c>
    </row>
    <row r="31" spans="1:16" x14ac:dyDescent="0.2">
      <c r="A31" s="6" t="s">
        <v>115</v>
      </c>
      <c r="B31" s="26">
        <v>0</v>
      </c>
      <c r="C31" s="26">
        <v>0</v>
      </c>
      <c r="D31" s="26">
        <v>0</v>
      </c>
      <c r="E31" s="26">
        <v>0</v>
      </c>
      <c r="F31" s="26">
        <v>0</v>
      </c>
      <c r="G31" s="27">
        <v>0</v>
      </c>
      <c r="H31" s="27">
        <v>0</v>
      </c>
      <c r="I31" s="27">
        <v>0</v>
      </c>
      <c r="J31" s="27">
        <v>0</v>
      </c>
      <c r="K31" s="27">
        <v>0</v>
      </c>
      <c r="L31" s="27">
        <v>0</v>
      </c>
      <c r="M31" s="27">
        <v>0</v>
      </c>
      <c r="N31" s="26">
        <f t="shared" si="0"/>
        <v>0</v>
      </c>
      <c r="O31" s="26">
        <v>7258</v>
      </c>
      <c r="P31" s="155">
        <f t="shared" si="1"/>
        <v>0</v>
      </c>
    </row>
    <row r="32" spans="1:16" x14ac:dyDescent="0.2">
      <c r="A32" s="6" t="s">
        <v>39</v>
      </c>
      <c r="B32" s="26">
        <v>0</v>
      </c>
      <c r="C32" s="26">
        <v>0</v>
      </c>
      <c r="D32" s="26">
        <v>0</v>
      </c>
      <c r="E32" s="26">
        <v>0</v>
      </c>
      <c r="F32" s="26">
        <v>0</v>
      </c>
      <c r="G32" s="27">
        <v>244</v>
      </c>
      <c r="H32" s="27">
        <v>0</v>
      </c>
      <c r="I32" s="27">
        <v>0</v>
      </c>
      <c r="J32" s="27">
        <v>0</v>
      </c>
      <c r="K32" s="27">
        <v>0</v>
      </c>
      <c r="L32" s="27">
        <v>0</v>
      </c>
      <c r="M32" s="27">
        <v>0</v>
      </c>
      <c r="N32" s="26">
        <f t="shared" si="0"/>
        <v>244</v>
      </c>
      <c r="O32" s="26">
        <v>13690</v>
      </c>
      <c r="P32" s="155">
        <f t="shared" si="1"/>
        <v>1.7823228634039445</v>
      </c>
    </row>
    <row r="33" spans="1:16" x14ac:dyDescent="0.2">
      <c r="A33" s="6" t="s">
        <v>40</v>
      </c>
      <c r="B33" s="26">
        <v>0</v>
      </c>
      <c r="C33" s="26">
        <v>0</v>
      </c>
      <c r="D33" s="26">
        <v>6417</v>
      </c>
      <c r="E33" s="26">
        <v>0</v>
      </c>
      <c r="F33" s="26">
        <v>7819.5490000000009</v>
      </c>
      <c r="G33" s="27">
        <v>320</v>
      </c>
      <c r="H33" s="27">
        <v>0</v>
      </c>
      <c r="I33" s="27">
        <v>0</v>
      </c>
      <c r="J33" s="27">
        <v>0</v>
      </c>
      <c r="K33" s="27">
        <v>7335</v>
      </c>
      <c r="L33" s="27">
        <v>157</v>
      </c>
      <c r="M33" s="27">
        <v>0</v>
      </c>
      <c r="N33" s="26">
        <f t="shared" si="0"/>
        <v>22048.548999999999</v>
      </c>
      <c r="O33" s="26">
        <v>22114</v>
      </c>
      <c r="P33" s="155">
        <f t="shared" si="1"/>
        <v>99.704029121823268</v>
      </c>
    </row>
    <row r="34" spans="1:16" x14ac:dyDescent="0.2">
      <c r="A34" s="6" t="s">
        <v>41</v>
      </c>
      <c r="B34" s="26">
        <v>16617.536</v>
      </c>
      <c r="C34" s="26">
        <v>47.313999999998487</v>
      </c>
      <c r="D34" s="26">
        <v>0</v>
      </c>
      <c r="E34" s="26">
        <v>76.488000000001193</v>
      </c>
      <c r="F34" s="26">
        <v>0</v>
      </c>
      <c r="G34" s="27">
        <v>212</v>
      </c>
      <c r="H34" s="27">
        <v>0</v>
      </c>
      <c r="I34" s="27">
        <v>6624</v>
      </c>
      <c r="J34" s="27">
        <v>6624</v>
      </c>
      <c r="K34" s="27">
        <v>107</v>
      </c>
      <c r="L34" s="27">
        <v>0</v>
      </c>
      <c r="M34" s="27">
        <v>229</v>
      </c>
      <c r="N34" s="26">
        <f t="shared" si="0"/>
        <v>30537.338</v>
      </c>
      <c r="O34" s="26">
        <v>30538</v>
      </c>
      <c r="P34" s="155">
        <f t="shared" si="1"/>
        <v>99.997832209051012</v>
      </c>
    </row>
    <row r="35" spans="1:16" x14ac:dyDescent="0.2">
      <c r="A35" s="6" t="s">
        <v>42</v>
      </c>
      <c r="B35" s="26">
        <v>0</v>
      </c>
      <c r="C35" s="26">
        <v>0</v>
      </c>
      <c r="D35" s="26">
        <v>0</v>
      </c>
      <c r="E35" s="26">
        <v>0</v>
      </c>
      <c r="F35" s="26">
        <v>0</v>
      </c>
      <c r="G35" s="27">
        <v>0</v>
      </c>
      <c r="H35" s="27">
        <v>0</v>
      </c>
      <c r="I35" s="27">
        <v>0</v>
      </c>
      <c r="J35" s="27">
        <v>0</v>
      </c>
      <c r="K35" s="27">
        <v>0</v>
      </c>
      <c r="L35" s="27">
        <v>0</v>
      </c>
      <c r="M35" s="27">
        <v>0</v>
      </c>
      <c r="N35" s="26">
        <f t="shared" si="0"/>
        <v>0</v>
      </c>
      <c r="O35" s="26">
        <v>7258</v>
      </c>
      <c r="P35" s="155">
        <f t="shared" si="1"/>
        <v>0</v>
      </c>
    </row>
    <row r="36" spans="1:16" x14ac:dyDescent="0.2">
      <c r="A36" s="6" t="s">
        <v>43</v>
      </c>
      <c r="B36" s="26">
        <v>20.658000000000001</v>
      </c>
      <c r="C36" s="26">
        <v>0</v>
      </c>
      <c r="D36" s="26">
        <v>0</v>
      </c>
      <c r="E36" s="26">
        <v>0</v>
      </c>
      <c r="F36" s="26">
        <v>0</v>
      </c>
      <c r="G36" s="27">
        <v>178</v>
      </c>
      <c r="H36" s="27">
        <v>223</v>
      </c>
      <c r="I36" s="27">
        <v>535</v>
      </c>
      <c r="J36" s="27">
        <v>801</v>
      </c>
      <c r="K36" s="27">
        <v>5</v>
      </c>
      <c r="L36" s="27">
        <v>1515</v>
      </c>
      <c r="M36" s="27">
        <v>3308</v>
      </c>
      <c r="N36" s="26">
        <f t="shared" si="0"/>
        <v>6585.6579999999994</v>
      </c>
      <c r="O36" s="26">
        <v>7258</v>
      </c>
      <c r="P36" s="155">
        <f t="shared" si="1"/>
        <v>90.736538991457692</v>
      </c>
    </row>
    <row r="37" spans="1:16" x14ac:dyDescent="0.2">
      <c r="A37" s="6" t="s">
        <v>44</v>
      </c>
      <c r="B37" s="26">
        <v>15466.42</v>
      </c>
      <c r="C37" s="26">
        <v>27709.58</v>
      </c>
      <c r="D37" s="26">
        <v>0</v>
      </c>
      <c r="E37" s="26">
        <v>-11570.466</v>
      </c>
      <c r="F37" s="26">
        <v>0</v>
      </c>
      <c r="G37" s="27">
        <v>0</v>
      </c>
      <c r="H37" s="27">
        <v>11569</v>
      </c>
      <c r="I37" s="27">
        <v>0</v>
      </c>
      <c r="J37" s="27">
        <v>0</v>
      </c>
      <c r="K37" s="27">
        <v>0</v>
      </c>
      <c r="L37" s="27">
        <v>0</v>
      </c>
      <c r="M37" s="27">
        <v>0</v>
      </c>
      <c r="N37" s="26">
        <f t="shared" si="0"/>
        <v>43174.534</v>
      </c>
      <c r="O37" s="26">
        <v>43175</v>
      </c>
      <c r="P37" s="155">
        <f t="shared" si="1"/>
        <v>99.998920671685013</v>
      </c>
    </row>
    <row r="38" spans="1:16" x14ac:dyDescent="0.2">
      <c r="A38" s="6" t="s">
        <v>45</v>
      </c>
      <c r="B38" s="26">
        <v>8119.451</v>
      </c>
      <c r="C38" s="26">
        <v>0</v>
      </c>
      <c r="D38" s="26">
        <v>0</v>
      </c>
      <c r="E38" s="26">
        <v>12.777000000000044</v>
      </c>
      <c r="F38" s="26">
        <v>0</v>
      </c>
      <c r="G38" s="27">
        <v>11903</v>
      </c>
      <c r="H38" s="27">
        <v>27945</v>
      </c>
      <c r="I38" s="27">
        <v>12643</v>
      </c>
      <c r="J38" s="27">
        <v>60659</v>
      </c>
      <c r="K38" s="27">
        <v>-23</v>
      </c>
      <c r="L38" s="27">
        <v>16562</v>
      </c>
      <c r="M38" s="27">
        <v>0</v>
      </c>
      <c r="N38" s="26">
        <f t="shared" si="0"/>
        <v>137821.228</v>
      </c>
      <c r="O38" s="26">
        <v>142160</v>
      </c>
      <c r="P38" s="155">
        <f t="shared" si="1"/>
        <v>96.947965672481715</v>
      </c>
    </row>
    <row r="39" spans="1:16" x14ac:dyDescent="0.2">
      <c r="A39" s="6" t="s">
        <v>46</v>
      </c>
      <c r="B39" s="26">
        <v>0</v>
      </c>
      <c r="C39" s="26">
        <v>23902.29</v>
      </c>
      <c r="D39" s="26">
        <v>0</v>
      </c>
      <c r="E39" s="26">
        <v>0</v>
      </c>
      <c r="F39" s="26">
        <v>0</v>
      </c>
      <c r="G39" s="27">
        <v>318</v>
      </c>
      <c r="H39" s="27">
        <v>0</v>
      </c>
      <c r="I39" s="27">
        <v>0</v>
      </c>
      <c r="J39" s="27">
        <v>0</v>
      </c>
      <c r="K39" s="27">
        <v>0</v>
      </c>
      <c r="L39" s="27">
        <v>0</v>
      </c>
      <c r="M39" s="27">
        <v>0</v>
      </c>
      <c r="N39" s="26">
        <f t="shared" si="0"/>
        <v>24220.29</v>
      </c>
      <c r="O39" s="26">
        <v>24220</v>
      </c>
      <c r="P39" s="155">
        <f t="shared" si="1"/>
        <v>100.00119735755574</v>
      </c>
    </row>
    <row r="40" spans="1:16" x14ac:dyDescent="0.2">
      <c r="A40" s="6" t="s">
        <v>47</v>
      </c>
      <c r="B40" s="26">
        <v>0</v>
      </c>
      <c r="C40" s="26">
        <v>0</v>
      </c>
      <c r="D40" s="26">
        <v>0</v>
      </c>
      <c r="E40" s="26">
        <v>0</v>
      </c>
      <c r="F40" s="26">
        <v>0</v>
      </c>
      <c r="G40" s="27">
        <v>0</v>
      </c>
      <c r="H40" s="27">
        <v>0</v>
      </c>
      <c r="I40" s="27">
        <v>0</v>
      </c>
      <c r="J40" s="27">
        <v>0</v>
      </c>
      <c r="K40" s="27">
        <v>0</v>
      </c>
      <c r="L40" s="27">
        <v>0</v>
      </c>
      <c r="M40" s="27">
        <v>0</v>
      </c>
      <c r="N40" s="26">
        <f t="shared" si="0"/>
        <v>0</v>
      </c>
      <c r="O40" s="26">
        <v>7258</v>
      </c>
      <c r="P40" s="155">
        <f t="shared" si="1"/>
        <v>0</v>
      </c>
    </row>
    <row r="41" spans="1:16" x14ac:dyDescent="0.2">
      <c r="A41" s="6" t="s">
        <v>48</v>
      </c>
      <c r="B41" s="26">
        <v>0</v>
      </c>
      <c r="C41" s="26">
        <v>0</v>
      </c>
      <c r="D41" s="26">
        <v>16492.724999999999</v>
      </c>
      <c r="E41" s="26">
        <v>0</v>
      </c>
      <c r="F41" s="26">
        <v>0</v>
      </c>
      <c r="G41" s="27">
        <v>356</v>
      </c>
      <c r="H41" s="27">
        <v>0</v>
      </c>
      <c r="I41" s="27">
        <v>0</v>
      </c>
      <c r="J41" s="27">
        <v>0</v>
      </c>
      <c r="K41" s="27">
        <v>0</v>
      </c>
      <c r="L41" s="27">
        <v>0</v>
      </c>
      <c r="M41" s="27">
        <v>0</v>
      </c>
      <c r="N41" s="26">
        <f t="shared" si="0"/>
        <v>16848.724999999999</v>
      </c>
      <c r="O41" s="26">
        <v>16849</v>
      </c>
      <c r="P41" s="155">
        <f t="shared" si="1"/>
        <v>99.998367855659069</v>
      </c>
    </row>
    <row r="42" spans="1:16" x14ac:dyDescent="0.2">
      <c r="A42" s="6" t="s">
        <v>49</v>
      </c>
      <c r="B42" s="26">
        <v>0</v>
      </c>
      <c r="C42" s="26">
        <v>0</v>
      </c>
      <c r="D42" s="26">
        <v>0</v>
      </c>
      <c r="E42" s="26">
        <v>0</v>
      </c>
      <c r="F42" s="26">
        <v>0</v>
      </c>
      <c r="G42" s="27">
        <v>489</v>
      </c>
      <c r="H42" s="27">
        <v>0</v>
      </c>
      <c r="I42" s="27">
        <v>0</v>
      </c>
      <c r="J42" s="27">
        <v>0</v>
      </c>
      <c r="K42" s="27">
        <v>0</v>
      </c>
      <c r="L42" s="27">
        <v>11914</v>
      </c>
      <c r="M42" s="27">
        <v>0</v>
      </c>
      <c r="N42" s="26">
        <f t="shared" si="0"/>
        <v>12403</v>
      </c>
      <c r="O42" s="26">
        <v>12636</v>
      </c>
      <c r="P42" s="155">
        <f t="shared" si="1"/>
        <v>98.156062044950929</v>
      </c>
    </row>
    <row r="43" spans="1:16" x14ac:dyDescent="0.2">
      <c r="A43" s="6" t="s">
        <v>50</v>
      </c>
      <c r="B43" s="26">
        <v>0</v>
      </c>
      <c r="C43" s="26">
        <v>0</v>
      </c>
      <c r="D43" s="26">
        <v>0</v>
      </c>
      <c r="E43" s="26">
        <v>0</v>
      </c>
      <c r="F43" s="26">
        <v>0</v>
      </c>
      <c r="G43" s="27">
        <v>298</v>
      </c>
      <c r="H43" s="27">
        <v>0</v>
      </c>
      <c r="I43" s="27">
        <v>14445</v>
      </c>
      <c r="J43" s="27">
        <v>0</v>
      </c>
      <c r="K43" s="27">
        <v>0</v>
      </c>
      <c r="L43" s="27">
        <v>0</v>
      </c>
      <c r="M43" s="27">
        <v>0</v>
      </c>
      <c r="N43" s="26">
        <f t="shared" si="0"/>
        <v>14743</v>
      </c>
      <c r="O43" s="26">
        <v>14743</v>
      </c>
      <c r="P43" s="155">
        <f t="shared" si="1"/>
        <v>100</v>
      </c>
    </row>
    <row r="44" spans="1:16" x14ac:dyDescent="0.2">
      <c r="A44" s="6" t="s">
        <v>51</v>
      </c>
      <c r="B44" s="26">
        <v>0</v>
      </c>
      <c r="C44" s="26">
        <v>0</v>
      </c>
      <c r="D44" s="26">
        <v>0</v>
      </c>
      <c r="E44" s="26">
        <v>0</v>
      </c>
      <c r="F44" s="26">
        <v>0</v>
      </c>
      <c r="G44" s="27">
        <v>0</v>
      </c>
      <c r="H44" s="27">
        <v>0</v>
      </c>
      <c r="I44" s="27">
        <v>0</v>
      </c>
      <c r="J44" s="27">
        <v>0</v>
      </c>
      <c r="K44" s="27">
        <v>0</v>
      </c>
      <c r="L44" s="27">
        <v>0</v>
      </c>
      <c r="M44" s="27">
        <v>0</v>
      </c>
      <c r="N44" s="26">
        <f t="shared" si="0"/>
        <v>0</v>
      </c>
      <c r="O44" s="26">
        <v>7371</v>
      </c>
      <c r="P44" s="155">
        <f t="shared" si="1"/>
        <v>0</v>
      </c>
    </row>
    <row r="45" spans="1:16" x14ac:dyDescent="0.2">
      <c r="A45" s="6" t="s">
        <v>52</v>
      </c>
      <c r="B45" s="26">
        <v>0</v>
      </c>
      <c r="C45" s="26">
        <v>0</v>
      </c>
      <c r="D45" s="26">
        <v>0</v>
      </c>
      <c r="E45" s="26">
        <v>0</v>
      </c>
      <c r="F45" s="26">
        <v>0</v>
      </c>
      <c r="G45" s="27">
        <v>0</v>
      </c>
      <c r="H45" s="27">
        <v>0</v>
      </c>
      <c r="I45" s="27">
        <v>0</v>
      </c>
      <c r="J45" s="27">
        <v>0</v>
      </c>
      <c r="K45" s="27">
        <v>0</v>
      </c>
      <c r="L45" s="27">
        <v>0</v>
      </c>
      <c r="M45" s="27">
        <v>0</v>
      </c>
      <c r="N45" s="26">
        <f t="shared" si="0"/>
        <v>0</v>
      </c>
      <c r="O45" s="26">
        <v>7258</v>
      </c>
      <c r="P45" s="155">
        <f t="shared" si="1"/>
        <v>0</v>
      </c>
    </row>
    <row r="46" spans="1:16" x14ac:dyDescent="0.2">
      <c r="A46" s="6" t="s">
        <v>53</v>
      </c>
      <c r="B46" s="26">
        <v>12636</v>
      </c>
      <c r="C46" s="26">
        <v>0</v>
      </c>
      <c r="D46" s="26">
        <v>0</v>
      </c>
      <c r="E46" s="26">
        <v>-202.65799999999945</v>
      </c>
      <c r="F46" s="26">
        <v>0</v>
      </c>
      <c r="G46" s="27">
        <v>203</v>
      </c>
      <c r="H46" s="27"/>
      <c r="I46" s="27">
        <v>0</v>
      </c>
      <c r="J46" s="27">
        <v>0</v>
      </c>
      <c r="K46" s="27">
        <v>0</v>
      </c>
      <c r="L46" s="27">
        <v>0</v>
      </c>
      <c r="M46" s="27">
        <v>0</v>
      </c>
      <c r="N46" s="26">
        <f t="shared" si="0"/>
        <v>12636.342000000001</v>
      </c>
      <c r="O46" s="26">
        <v>12636</v>
      </c>
      <c r="P46" s="155">
        <f t="shared" si="1"/>
        <v>100.00270655270656</v>
      </c>
    </row>
    <row r="47" spans="1:16" x14ac:dyDescent="0.2">
      <c r="B47" s="26"/>
      <c r="C47" s="26"/>
      <c r="D47" s="26"/>
      <c r="E47" s="26"/>
      <c r="F47" s="26"/>
      <c r="G47" s="27"/>
      <c r="H47" s="27"/>
      <c r="I47" s="27"/>
      <c r="J47" s="27"/>
      <c r="K47" s="27"/>
      <c r="L47" s="27"/>
      <c r="M47" s="27"/>
      <c r="N47" s="29"/>
      <c r="O47" s="29"/>
      <c r="P47" s="78"/>
    </row>
    <row r="48" spans="1:16" s="2" customFormat="1" x14ac:dyDescent="0.2">
      <c r="A48" s="30" t="s">
        <v>55</v>
      </c>
      <c r="B48" s="31">
        <f t="shared" ref="B48:M48" si="2">SUM(B7:B46)</f>
        <v>119423.93000000001</v>
      </c>
      <c r="C48" s="31">
        <f t="shared" si="2"/>
        <v>121211.42300000001</v>
      </c>
      <c r="D48" s="31">
        <f t="shared" si="2"/>
        <v>88573.170000000013</v>
      </c>
      <c r="E48" s="31">
        <f t="shared" si="2"/>
        <v>21839.681999999997</v>
      </c>
      <c r="F48" s="31">
        <f t="shared" si="2"/>
        <v>76464.077999999994</v>
      </c>
      <c r="G48" s="31">
        <f t="shared" si="2"/>
        <v>60278</v>
      </c>
      <c r="H48" s="31">
        <f t="shared" si="2"/>
        <v>129547</v>
      </c>
      <c r="I48" s="31">
        <f t="shared" si="2"/>
        <v>60351</v>
      </c>
      <c r="J48" s="31">
        <f t="shared" si="2"/>
        <v>98781</v>
      </c>
      <c r="K48" s="31">
        <f t="shared" si="2"/>
        <v>48314</v>
      </c>
      <c r="L48" s="31">
        <f t="shared" si="2"/>
        <v>99895</v>
      </c>
      <c r="M48" s="31">
        <f t="shared" si="2"/>
        <v>30828</v>
      </c>
      <c r="N48" s="31">
        <f>SUM(B48:M48)</f>
        <v>955506.28300000005</v>
      </c>
      <c r="O48" s="31">
        <v>1117195</v>
      </c>
      <c r="P48" s="156">
        <f>100*N48/O48</f>
        <v>85.527260952653762</v>
      </c>
    </row>
    <row r="49" spans="1:21" ht="12.75" customHeight="1" x14ac:dyDescent="0.2">
      <c r="A49" s="6" t="s">
        <v>341</v>
      </c>
      <c r="B49" s="26"/>
      <c r="C49" s="26"/>
      <c r="D49" s="26"/>
      <c r="E49" s="26"/>
      <c r="F49" s="26"/>
      <c r="O49" s="26"/>
      <c r="P49" s="79"/>
    </row>
    <row r="50" spans="1:21" s="279" customFormat="1" x14ac:dyDescent="0.2">
      <c r="A50" s="299" t="s">
        <v>442</v>
      </c>
      <c r="B50" s="363"/>
      <c r="C50" s="363"/>
      <c r="D50" s="363"/>
      <c r="E50" s="363"/>
      <c r="F50" s="363"/>
      <c r="G50" s="363"/>
      <c r="H50" s="363"/>
      <c r="I50" s="363"/>
      <c r="J50" s="363"/>
      <c r="K50" s="363"/>
      <c r="L50" s="363"/>
      <c r="M50" s="300"/>
      <c r="N50" s="300"/>
      <c r="O50" s="300"/>
      <c r="P50" s="364"/>
      <c r="Q50" s="365"/>
      <c r="U50" s="321"/>
    </row>
    <row r="51" spans="1:21" ht="12.75" customHeight="1" x14ac:dyDescent="0.2">
      <c r="A51" s="6" t="s">
        <v>424</v>
      </c>
      <c r="B51" s="26"/>
      <c r="C51" s="26"/>
      <c r="D51" s="26"/>
      <c r="E51" s="26"/>
      <c r="F51" s="26"/>
      <c r="O51" s="26"/>
      <c r="P51" s="79"/>
    </row>
    <row r="52" spans="1:21" ht="12.75" customHeight="1" x14ac:dyDescent="0.2">
      <c r="A52" s="6" t="s">
        <v>338</v>
      </c>
      <c r="C52" s="26"/>
      <c r="D52" s="26"/>
      <c r="E52" s="26"/>
      <c r="O52" s="26"/>
      <c r="P52" s="80"/>
    </row>
    <row r="53" spans="1:21" x14ac:dyDescent="0.2">
      <c r="A53" s="279" t="s">
        <v>389</v>
      </c>
      <c r="O53" s="26"/>
    </row>
    <row r="54" spans="1:21" x14ac:dyDescent="0.2">
      <c r="E54" s="26"/>
    </row>
  </sheetData>
  <pageMargins left="0.43" right="0.16" top="0.56999999999999995" bottom="0.44" header="0.5" footer="0.4"/>
  <pageSetup scale="75" orientation="landscape"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54828C-34FE-4318-BEB7-D4864A65AD73}">
  <dimension ref="A1:AR139"/>
  <sheetViews>
    <sheetView zoomScale="60" zoomScaleNormal="60" workbookViewId="0">
      <pane xSplit="1" ySplit="5" topLeftCell="B6" activePane="bottomRight" state="frozen"/>
      <selection pane="topRight" activeCell="B1" sqref="B1"/>
      <selection pane="bottomLeft" activeCell="A6" sqref="A6"/>
      <selection pane="bottomRight"/>
    </sheetView>
  </sheetViews>
  <sheetFormatPr defaultRowHeight="12.75" x14ac:dyDescent="0.2"/>
  <cols>
    <col min="1" max="1" width="24" style="279" customWidth="1"/>
    <col min="2" max="2" width="12" style="279" bestFit="1" customWidth="1"/>
    <col min="3" max="3" width="12.5703125" style="279" bestFit="1" customWidth="1"/>
    <col min="4" max="4" width="12.140625" style="279" bestFit="1" customWidth="1"/>
    <col min="5" max="12" width="11.5703125" style="279" bestFit="1" customWidth="1"/>
    <col min="13" max="13" width="12.140625" style="279" bestFit="1" customWidth="1"/>
    <col min="14" max="14" width="11.5703125" style="279" bestFit="1" customWidth="1"/>
    <col min="15" max="15" width="11.5703125" style="278" bestFit="1" customWidth="1"/>
    <col min="16" max="16" width="12" style="279" bestFit="1" customWidth="1"/>
    <col min="17" max="17" width="12" style="278" bestFit="1" customWidth="1"/>
    <col min="18" max="20" width="11.5703125" style="279" bestFit="1" customWidth="1"/>
    <col min="21" max="21" width="11.5703125" style="321" bestFit="1" customWidth="1"/>
    <col min="22" max="23" width="11.5703125" style="279" bestFit="1" customWidth="1"/>
    <col min="24" max="24" width="11.5703125" style="278" bestFit="1" customWidth="1"/>
    <col min="25" max="25" width="11.5703125" style="279" bestFit="1" customWidth="1"/>
    <col min="26" max="29" width="12" style="279" bestFit="1" customWidth="1"/>
    <col min="30" max="30" width="19.42578125" style="279" bestFit="1" customWidth="1"/>
    <col min="31" max="254" width="9.140625" style="279"/>
    <col min="255" max="255" width="3.28515625" style="279" customWidth="1"/>
    <col min="256" max="256" width="24" style="279" customWidth="1"/>
    <col min="257" max="282" width="10" style="279" bestFit="1" customWidth="1"/>
    <col min="283" max="510" width="9.140625" style="279"/>
    <col min="511" max="511" width="3.28515625" style="279" customWidth="1"/>
    <col min="512" max="512" width="24" style="279" customWidth="1"/>
    <col min="513" max="538" width="10" style="279" bestFit="1" customWidth="1"/>
    <col min="539" max="766" width="9.140625" style="279"/>
    <col min="767" max="767" width="3.28515625" style="279" customWidth="1"/>
    <col min="768" max="768" width="24" style="279" customWidth="1"/>
    <col min="769" max="794" width="10" style="279" bestFit="1" customWidth="1"/>
    <col min="795" max="1022" width="9.140625" style="279"/>
    <col min="1023" max="1023" width="3.28515625" style="279" customWidth="1"/>
    <col min="1024" max="1024" width="24" style="279" customWidth="1"/>
    <col min="1025" max="1050" width="10" style="279" bestFit="1" customWidth="1"/>
    <col min="1051" max="1278" width="9.140625" style="279"/>
    <col min="1279" max="1279" width="3.28515625" style="279" customWidth="1"/>
    <col min="1280" max="1280" width="24" style="279" customWidth="1"/>
    <col min="1281" max="1306" width="10" style="279" bestFit="1" customWidth="1"/>
    <col min="1307" max="1534" width="9.140625" style="279"/>
    <col min="1535" max="1535" width="3.28515625" style="279" customWidth="1"/>
    <col min="1536" max="1536" width="24" style="279" customWidth="1"/>
    <col min="1537" max="1562" width="10" style="279" bestFit="1" customWidth="1"/>
    <col min="1563" max="1790" width="9.140625" style="279"/>
    <col min="1791" max="1791" width="3.28515625" style="279" customWidth="1"/>
    <col min="1792" max="1792" width="24" style="279" customWidth="1"/>
    <col min="1793" max="1818" width="10" style="279" bestFit="1" customWidth="1"/>
    <col min="1819" max="2046" width="9.140625" style="279"/>
    <col min="2047" max="2047" width="3.28515625" style="279" customWidth="1"/>
    <col min="2048" max="2048" width="24" style="279" customWidth="1"/>
    <col min="2049" max="2074" width="10" style="279" bestFit="1" customWidth="1"/>
    <col min="2075" max="2302" width="9.140625" style="279"/>
    <col min="2303" max="2303" width="3.28515625" style="279" customWidth="1"/>
    <col min="2304" max="2304" width="24" style="279" customWidth="1"/>
    <col min="2305" max="2330" width="10" style="279" bestFit="1" customWidth="1"/>
    <col min="2331" max="2558" width="9.140625" style="279"/>
    <col min="2559" max="2559" width="3.28515625" style="279" customWidth="1"/>
    <col min="2560" max="2560" width="24" style="279" customWidth="1"/>
    <col min="2561" max="2586" width="10" style="279" bestFit="1" customWidth="1"/>
    <col min="2587" max="2814" width="9.140625" style="279"/>
    <col min="2815" max="2815" width="3.28515625" style="279" customWidth="1"/>
    <col min="2816" max="2816" width="24" style="279" customWidth="1"/>
    <col min="2817" max="2842" width="10" style="279" bestFit="1" customWidth="1"/>
    <col min="2843" max="3070" width="9.140625" style="279"/>
    <col min="3071" max="3071" width="3.28515625" style="279" customWidth="1"/>
    <col min="3072" max="3072" width="24" style="279" customWidth="1"/>
    <col min="3073" max="3098" width="10" style="279" bestFit="1" customWidth="1"/>
    <col min="3099" max="3326" width="9.140625" style="279"/>
    <col min="3327" max="3327" width="3.28515625" style="279" customWidth="1"/>
    <col min="3328" max="3328" width="24" style="279" customWidth="1"/>
    <col min="3329" max="3354" width="10" style="279" bestFit="1" customWidth="1"/>
    <col min="3355" max="3582" width="9.140625" style="279"/>
    <col min="3583" max="3583" width="3.28515625" style="279" customWidth="1"/>
    <col min="3584" max="3584" width="24" style="279" customWidth="1"/>
    <col min="3585" max="3610" width="10" style="279" bestFit="1" customWidth="1"/>
    <col min="3611" max="3838" width="9.140625" style="279"/>
    <col min="3839" max="3839" width="3.28515625" style="279" customWidth="1"/>
    <col min="3840" max="3840" width="24" style="279" customWidth="1"/>
    <col min="3841" max="3866" width="10" style="279" bestFit="1" customWidth="1"/>
    <col min="3867" max="4094" width="9.140625" style="279"/>
    <col min="4095" max="4095" width="3.28515625" style="279" customWidth="1"/>
    <col min="4096" max="4096" width="24" style="279" customWidth="1"/>
    <col min="4097" max="4122" width="10" style="279" bestFit="1" customWidth="1"/>
    <col min="4123" max="4350" width="9.140625" style="279"/>
    <col min="4351" max="4351" width="3.28515625" style="279" customWidth="1"/>
    <col min="4352" max="4352" width="24" style="279" customWidth="1"/>
    <col min="4353" max="4378" width="10" style="279" bestFit="1" customWidth="1"/>
    <col min="4379" max="4606" width="9.140625" style="279"/>
    <col min="4607" max="4607" width="3.28515625" style="279" customWidth="1"/>
    <col min="4608" max="4608" width="24" style="279" customWidth="1"/>
    <col min="4609" max="4634" width="10" style="279" bestFit="1" customWidth="1"/>
    <col min="4635" max="4862" width="9.140625" style="279"/>
    <col min="4863" max="4863" width="3.28515625" style="279" customWidth="1"/>
    <col min="4864" max="4864" width="24" style="279" customWidth="1"/>
    <col min="4865" max="4890" width="10" style="279" bestFit="1" customWidth="1"/>
    <col min="4891" max="5118" width="9.140625" style="279"/>
    <col min="5119" max="5119" width="3.28515625" style="279" customWidth="1"/>
    <col min="5120" max="5120" width="24" style="279" customWidth="1"/>
    <col min="5121" max="5146" width="10" style="279" bestFit="1" customWidth="1"/>
    <col min="5147" max="5374" width="9.140625" style="279"/>
    <col min="5375" max="5375" width="3.28515625" style="279" customWidth="1"/>
    <col min="5376" max="5376" width="24" style="279" customWidth="1"/>
    <col min="5377" max="5402" width="10" style="279" bestFit="1" customWidth="1"/>
    <col min="5403" max="5630" width="9.140625" style="279"/>
    <col min="5631" max="5631" width="3.28515625" style="279" customWidth="1"/>
    <col min="5632" max="5632" width="24" style="279" customWidth="1"/>
    <col min="5633" max="5658" width="10" style="279" bestFit="1" customWidth="1"/>
    <col min="5659" max="5886" width="9.140625" style="279"/>
    <col min="5887" max="5887" width="3.28515625" style="279" customWidth="1"/>
    <col min="5888" max="5888" width="24" style="279" customWidth="1"/>
    <col min="5889" max="5914" width="10" style="279" bestFit="1" customWidth="1"/>
    <col min="5915" max="6142" width="9.140625" style="279"/>
    <col min="6143" max="6143" width="3.28515625" style="279" customWidth="1"/>
    <col min="6144" max="6144" width="24" style="279" customWidth="1"/>
    <col min="6145" max="6170" width="10" style="279" bestFit="1" customWidth="1"/>
    <col min="6171" max="6398" width="9.140625" style="279"/>
    <col min="6399" max="6399" width="3.28515625" style="279" customWidth="1"/>
    <col min="6400" max="6400" width="24" style="279" customWidth="1"/>
    <col min="6401" max="6426" width="10" style="279" bestFit="1" customWidth="1"/>
    <col min="6427" max="6654" width="9.140625" style="279"/>
    <col min="6655" max="6655" width="3.28515625" style="279" customWidth="1"/>
    <col min="6656" max="6656" width="24" style="279" customWidth="1"/>
    <col min="6657" max="6682" width="10" style="279" bestFit="1" customWidth="1"/>
    <col min="6683" max="6910" width="9.140625" style="279"/>
    <col min="6911" max="6911" width="3.28515625" style="279" customWidth="1"/>
    <col min="6912" max="6912" width="24" style="279" customWidth="1"/>
    <col min="6913" max="6938" width="10" style="279" bestFit="1" customWidth="1"/>
    <col min="6939" max="7166" width="9.140625" style="279"/>
    <col min="7167" max="7167" width="3.28515625" style="279" customWidth="1"/>
    <col min="7168" max="7168" width="24" style="279" customWidth="1"/>
    <col min="7169" max="7194" width="10" style="279" bestFit="1" customWidth="1"/>
    <col min="7195" max="7422" width="9.140625" style="279"/>
    <col min="7423" max="7423" width="3.28515625" style="279" customWidth="1"/>
    <col min="7424" max="7424" width="24" style="279" customWidth="1"/>
    <col min="7425" max="7450" width="10" style="279" bestFit="1" customWidth="1"/>
    <col min="7451" max="7678" width="9.140625" style="279"/>
    <col min="7679" max="7679" width="3.28515625" style="279" customWidth="1"/>
    <col min="7680" max="7680" width="24" style="279" customWidth="1"/>
    <col min="7681" max="7706" width="10" style="279" bestFit="1" customWidth="1"/>
    <col min="7707" max="7934" width="9.140625" style="279"/>
    <col min="7935" max="7935" width="3.28515625" style="279" customWidth="1"/>
    <col min="7936" max="7936" width="24" style="279" customWidth="1"/>
    <col min="7937" max="7962" width="10" style="279" bestFit="1" customWidth="1"/>
    <col min="7963" max="8190" width="9.140625" style="279"/>
    <col min="8191" max="8191" width="3.28515625" style="279" customWidth="1"/>
    <col min="8192" max="8192" width="24" style="279" customWidth="1"/>
    <col min="8193" max="8218" width="10" style="279" bestFit="1" customWidth="1"/>
    <col min="8219" max="8446" width="9.140625" style="279"/>
    <col min="8447" max="8447" width="3.28515625" style="279" customWidth="1"/>
    <col min="8448" max="8448" width="24" style="279" customWidth="1"/>
    <col min="8449" max="8474" width="10" style="279" bestFit="1" customWidth="1"/>
    <col min="8475" max="8702" width="9.140625" style="279"/>
    <col min="8703" max="8703" width="3.28515625" style="279" customWidth="1"/>
    <col min="8704" max="8704" width="24" style="279" customWidth="1"/>
    <col min="8705" max="8730" width="10" style="279" bestFit="1" customWidth="1"/>
    <col min="8731" max="8958" width="9.140625" style="279"/>
    <col min="8959" max="8959" width="3.28515625" style="279" customWidth="1"/>
    <col min="8960" max="8960" width="24" style="279" customWidth="1"/>
    <col min="8961" max="8986" width="10" style="279" bestFit="1" customWidth="1"/>
    <col min="8987" max="9214" width="9.140625" style="279"/>
    <col min="9215" max="9215" width="3.28515625" style="279" customWidth="1"/>
    <col min="9216" max="9216" width="24" style="279" customWidth="1"/>
    <col min="9217" max="9242" width="10" style="279" bestFit="1" customWidth="1"/>
    <col min="9243" max="9470" width="9.140625" style="279"/>
    <col min="9471" max="9471" width="3.28515625" style="279" customWidth="1"/>
    <col min="9472" max="9472" width="24" style="279" customWidth="1"/>
    <col min="9473" max="9498" width="10" style="279" bestFit="1" customWidth="1"/>
    <col min="9499" max="9726" width="9.140625" style="279"/>
    <col min="9727" max="9727" width="3.28515625" style="279" customWidth="1"/>
    <col min="9728" max="9728" width="24" style="279" customWidth="1"/>
    <col min="9729" max="9754" width="10" style="279" bestFit="1" customWidth="1"/>
    <col min="9755" max="9982" width="9.140625" style="279"/>
    <col min="9983" max="9983" width="3.28515625" style="279" customWidth="1"/>
    <col min="9984" max="9984" width="24" style="279" customWidth="1"/>
    <col min="9985" max="10010" width="10" style="279" bestFit="1" customWidth="1"/>
    <col min="10011" max="10238" width="9.140625" style="279"/>
    <col min="10239" max="10239" width="3.28515625" style="279" customWidth="1"/>
    <col min="10240" max="10240" width="24" style="279" customWidth="1"/>
    <col min="10241" max="10266" width="10" style="279" bestFit="1" customWidth="1"/>
    <col min="10267" max="10494" width="9.140625" style="279"/>
    <col min="10495" max="10495" width="3.28515625" style="279" customWidth="1"/>
    <col min="10496" max="10496" width="24" style="279" customWidth="1"/>
    <col min="10497" max="10522" width="10" style="279" bestFit="1" customWidth="1"/>
    <col min="10523" max="10750" width="9.140625" style="279"/>
    <col min="10751" max="10751" width="3.28515625" style="279" customWidth="1"/>
    <col min="10752" max="10752" width="24" style="279" customWidth="1"/>
    <col min="10753" max="10778" width="10" style="279" bestFit="1" customWidth="1"/>
    <col min="10779" max="11006" width="9.140625" style="279"/>
    <col min="11007" max="11007" width="3.28515625" style="279" customWidth="1"/>
    <col min="11008" max="11008" width="24" style="279" customWidth="1"/>
    <col min="11009" max="11034" width="10" style="279" bestFit="1" customWidth="1"/>
    <col min="11035" max="11262" width="9.140625" style="279"/>
    <col min="11263" max="11263" width="3.28515625" style="279" customWidth="1"/>
    <col min="11264" max="11264" width="24" style="279" customWidth="1"/>
    <col min="11265" max="11290" width="10" style="279" bestFit="1" customWidth="1"/>
    <col min="11291" max="11518" width="9.140625" style="279"/>
    <col min="11519" max="11519" width="3.28515625" style="279" customWidth="1"/>
    <col min="11520" max="11520" width="24" style="279" customWidth="1"/>
    <col min="11521" max="11546" width="10" style="279" bestFit="1" customWidth="1"/>
    <col min="11547" max="11774" width="9.140625" style="279"/>
    <col min="11775" max="11775" width="3.28515625" style="279" customWidth="1"/>
    <col min="11776" max="11776" width="24" style="279" customWidth="1"/>
    <col min="11777" max="11802" width="10" style="279" bestFit="1" customWidth="1"/>
    <col min="11803" max="12030" width="9.140625" style="279"/>
    <col min="12031" max="12031" width="3.28515625" style="279" customWidth="1"/>
    <col min="12032" max="12032" width="24" style="279" customWidth="1"/>
    <col min="12033" max="12058" width="10" style="279" bestFit="1" customWidth="1"/>
    <col min="12059" max="12286" width="9.140625" style="279"/>
    <col min="12287" max="12287" width="3.28515625" style="279" customWidth="1"/>
    <col min="12288" max="12288" width="24" style="279" customWidth="1"/>
    <col min="12289" max="12314" width="10" style="279" bestFit="1" customWidth="1"/>
    <col min="12315" max="12542" width="9.140625" style="279"/>
    <col min="12543" max="12543" width="3.28515625" style="279" customWidth="1"/>
    <col min="12544" max="12544" width="24" style="279" customWidth="1"/>
    <col min="12545" max="12570" width="10" style="279" bestFit="1" customWidth="1"/>
    <col min="12571" max="12798" width="9.140625" style="279"/>
    <col min="12799" max="12799" width="3.28515625" style="279" customWidth="1"/>
    <col min="12800" max="12800" width="24" style="279" customWidth="1"/>
    <col min="12801" max="12826" width="10" style="279" bestFit="1" customWidth="1"/>
    <col min="12827" max="13054" width="9.140625" style="279"/>
    <col min="13055" max="13055" width="3.28515625" style="279" customWidth="1"/>
    <col min="13056" max="13056" width="24" style="279" customWidth="1"/>
    <col min="13057" max="13082" width="10" style="279" bestFit="1" customWidth="1"/>
    <col min="13083" max="13310" width="9.140625" style="279"/>
    <col min="13311" max="13311" width="3.28515625" style="279" customWidth="1"/>
    <col min="13312" max="13312" width="24" style="279" customWidth="1"/>
    <col min="13313" max="13338" width="10" style="279" bestFit="1" customWidth="1"/>
    <col min="13339" max="13566" width="9.140625" style="279"/>
    <col min="13567" max="13567" width="3.28515625" style="279" customWidth="1"/>
    <col min="13568" max="13568" width="24" style="279" customWidth="1"/>
    <col min="13569" max="13594" width="10" style="279" bestFit="1" customWidth="1"/>
    <col min="13595" max="13822" width="9.140625" style="279"/>
    <col min="13823" max="13823" width="3.28515625" style="279" customWidth="1"/>
    <col min="13824" max="13824" width="24" style="279" customWidth="1"/>
    <col min="13825" max="13850" width="10" style="279" bestFit="1" customWidth="1"/>
    <col min="13851" max="14078" width="9.140625" style="279"/>
    <col min="14079" max="14079" width="3.28515625" style="279" customWidth="1"/>
    <col min="14080" max="14080" width="24" style="279" customWidth="1"/>
    <col min="14081" max="14106" width="10" style="279" bestFit="1" customWidth="1"/>
    <col min="14107" max="14334" width="9.140625" style="279"/>
    <col min="14335" max="14335" width="3.28515625" style="279" customWidth="1"/>
    <col min="14336" max="14336" width="24" style="279" customWidth="1"/>
    <col min="14337" max="14362" width="10" style="279" bestFit="1" customWidth="1"/>
    <col min="14363" max="14590" width="9.140625" style="279"/>
    <col min="14591" max="14591" width="3.28515625" style="279" customWidth="1"/>
    <col min="14592" max="14592" width="24" style="279" customWidth="1"/>
    <col min="14593" max="14618" width="10" style="279" bestFit="1" customWidth="1"/>
    <col min="14619" max="14846" width="9.140625" style="279"/>
    <col min="14847" max="14847" width="3.28515625" style="279" customWidth="1"/>
    <col min="14848" max="14848" width="24" style="279" customWidth="1"/>
    <col min="14849" max="14874" width="10" style="279" bestFit="1" customWidth="1"/>
    <col min="14875" max="15102" width="9.140625" style="279"/>
    <col min="15103" max="15103" width="3.28515625" style="279" customWidth="1"/>
    <col min="15104" max="15104" width="24" style="279" customWidth="1"/>
    <col min="15105" max="15130" width="10" style="279" bestFit="1" customWidth="1"/>
    <col min="15131" max="15358" width="9.140625" style="279"/>
    <col min="15359" max="15359" width="3.28515625" style="279" customWidth="1"/>
    <col min="15360" max="15360" width="24" style="279" customWidth="1"/>
    <col min="15361" max="15386" width="10" style="279" bestFit="1" customWidth="1"/>
    <col min="15387" max="15614" width="9.140625" style="279"/>
    <col min="15615" max="15615" width="3.28515625" style="279" customWidth="1"/>
    <col min="15616" max="15616" width="24" style="279" customWidth="1"/>
    <col min="15617" max="15642" width="10" style="279" bestFit="1" customWidth="1"/>
    <col min="15643" max="15870" width="9.140625" style="279"/>
    <col min="15871" max="15871" width="3.28515625" style="279" customWidth="1"/>
    <col min="15872" max="15872" width="24" style="279" customWidth="1"/>
    <col min="15873" max="15898" width="10" style="279" bestFit="1" customWidth="1"/>
    <col min="15899" max="16126" width="9.140625" style="279"/>
    <col min="16127" max="16127" width="3.28515625" style="279" customWidth="1"/>
    <col min="16128" max="16128" width="24" style="279" customWidth="1"/>
    <col min="16129" max="16154" width="10" style="279" bestFit="1" customWidth="1"/>
    <col min="16155" max="16384" width="9.140625" style="279"/>
  </cols>
  <sheetData>
    <row r="1" spans="1:31" x14ac:dyDescent="0.2">
      <c r="A1" s="356" t="s">
        <v>430</v>
      </c>
      <c r="B1" s="281"/>
      <c r="C1" s="281"/>
      <c r="D1" s="281"/>
      <c r="E1" s="281"/>
      <c r="F1" s="281"/>
      <c r="G1" s="281"/>
      <c r="H1" s="281"/>
      <c r="I1" s="281"/>
      <c r="J1" s="281"/>
      <c r="K1" s="281"/>
      <c r="L1" s="281"/>
      <c r="M1" s="281"/>
      <c r="N1" s="281"/>
      <c r="O1" s="277"/>
      <c r="P1" s="281"/>
      <c r="Q1" s="277"/>
      <c r="R1" s="281"/>
      <c r="S1" s="281"/>
      <c r="T1" s="281"/>
      <c r="U1" s="350"/>
      <c r="V1" s="281"/>
      <c r="W1" s="281"/>
      <c r="X1" s="277"/>
      <c r="Y1" s="281"/>
      <c r="Z1" s="281"/>
      <c r="AA1" s="281"/>
      <c r="AB1" s="281"/>
      <c r="AC1" s="281"/>
    </row>
    <row r="2" spans="1:31" x14ac:dyDescent="0.2">
      <c r="C2" s="280"/>
      <c r="U2" s="279"/>
    </row>
    <row r="3" spans="1:31" x14ac:dyDescent="0.2">
      <c r="B3" s="281">
        <v>1996</v>
      </c>
      <c r="C3" s="281">
        <f>+B3+1</f>
        <v>1997</v>
      </c>
      <c r="D3" s="281">
        <f>+C3+1</f>
        <v>1998</v>
      </c>
      <c r="E3" s="281">
        <f>+D3+1</f>
        <v>1999</v>
      </c>
      <c r="F3" s="281">
        <f>+E3+1</f>
        <v>2000</v>
      </c>
      <c r="G3" s="281">
        <f>+F3+1</f>
        <v>2001</v>
      </c>
      <c r="H3" s="281">
        <v>2002</v>
      </c>
      <c r="I3" s="281">
        <v>2003</v>
      </c>
      <c r="J3" s="281">
        <v>2004</v>
      </c>
      <c r="K3" s="281">
        <v>2005</v>
      </c>
      <c r="L3" s="281">
        <v>2006</v>
      </c>
      <c r="M3" s="281">
        <v>2007</v>
      </c>
      <c r="N3" s="281">
        <v>2008</v>
      </c>
      <c r="O3" s="277">
        <v>2009</v>
      </c>
      <c r="P3" s="281">
        <v>2010</v>
      </c>
      <c r="Q3" s="277">
        <v>2011</v>
      </c>
      <c r="R3" s="281">
        <v>2012</v>
      </c>
      <c r="S3" s="281">
        <v>2013</v>
      </c>
      <c r="T3" s="281">
        <v>2014</v>
      </c>
      <c r="U3" s="281">
        <v>2015</v>
      </c>
      <c r="V3" s="281">
        <v>2016</v>
      </c>
      <c r="W3" s="281">
        <v>2017</v>
      </c>
      <c r="X3" s="277">
        <v>2018</v>
      </c>
      <c r="Y3" s="281">
        <v>2019</v>
      </c>
      <c r="Z3" s="281">
        <v>2020</v>
      </c>
      <c r="AA3" s="281">
        <v>2021</v>
      </c>
      <c r="AB3" s="281">
        <v>2022</v>
      </c>
      <c r="AC3" s="281">
        <v>2023</v>
      </c>
    </row>
    <row r="4" spans="1:31" x14ac:dyDescent="0.2">
      <c r="O4" s="278" t="s">
        <v>13</v>
      </c>
    </row>
    <row r="5" spans="1:31" x14ac:dyDescent="0.2">
      <c r="A5" s="280" t="s">
        <v>415</v>
      </c>
    </row>
    <row r="6" spans="1:31" x14ac:dyDescent="0.2">
      <c r="A6" s="279" t="s">
        <v>15</v>
      </c>
      <c r="B6" s="282">
        <v>95867</v>
      </c>
      <c r="C6" s="282">
        <v>87236</v>
      </c>
      <c r="D6" s="282">
        <v>65563</v>
      </c>
      <c r="E6" s="282">
        <v>46581</v>
      </c>
      <c r="F6" s="282">
        <v>45283</v>
      </c>
      <c r="G6" s="282">
        <v>45283</v>
      </c>
      <c r="H6" s="282">
        <v>45281</v>
      </c>
      <c r="I6" s="283">
        <v>45281</v>
      </c>
      <c r="J6" s="283">
        <v>45281</v>
      </c>
      <c r="K6" s="283">
        <v>54171</v>
      </c>
      <c r="L6" s="283">
        <v>77258</v>
      </c>
      <c r="M6" s="283">
        <v>55112</v>
      </c>
      <c r="N6" s="283">
        <v>45281</v>
      </c>
      <c r="O6" s="344">
        <v>45281</v>
      </c>
      <c r="P6" s="284">
        <v>73789</v>
      </c>
      <c r="Q6" s="342">
        <v>74312</v>
      </c>
      <c r="R6" s="284">
        <v>70215.017218543042</v>
      </c>
      <c r="S6" s="284">
        <v>46154</v>
      </c>
      <c r="T6" s="284">
        <v>49804</v>
      </c>
      <c r="U6" s="347">
        <v>56544</v>
      </c>
      <c r="V6" s="285">
        <v>55324</v>
      </c>
      <c r="W6" s="285">
        <v>65612</v>
      </c>
      <c r="X6" s="388">
        <f>'FY18'!Q6</f>
        <v>45281</v>
      </c>
      <c r="Y6" s="285">
        <v>51943</v>
      </c>
      <c r="Z6" s="357">
        <v>68472</v>
      </c>
      <c r="AA6" s="286">
        <v>55534</v>
      </c>
      <c r="AB6" s="286">
        <f>'FY22'!U6</f>
        <v>61148</v>
      </c>
      <c r="AC6" s="286">
        <f>'FY23'!R6</f>
        <v>58942</v>
      </c>
      <c r="AE6" s="302"/>
    </row>
    <row r="7" spans="1:31" x14ac:dyDescent="0.2">
      <c r="A7" s="279" t="s">
        <v>16</v>
      </c>
      <c r="B7" s="282">
        <v>185044</v>
      </c>
      <c r="C7" s="282">
        <v>168386</v>
      </c>
      <c r="D7" s="282">
        <v>126552</v>
      </c>
      <c r="E7" s="282">
        <v>89912</v>
      </c>
      <c r="F7" s="282">
        <v>87408</v>
      </c>
      <c r="G7" s="282">
        <v>87408</v>
      </c>
      <c r="H7" s="282">
        <v>87402</v>
      </c>
      <c r="I7" s="283">
        <v>87402</v>
      </c>
      <c r="J7" s="283">
        <v>87402</v>
      </c>
      <c r="K7" s="283">
        <v>104561</v>
      </c>
      <c r="L7" s="283">
        <v>149126</v>
      </c>
      <c r="M7" s="283">
        <v>106378</v>
      </c>
      <c r="N7" s="283">
        <v>87402</v>
      </c>
      <c r="O7" s="344">
        <v>87402</v>
      </c>
      <c r="P7" s="284">
        <v>142428</v>
      </c>
      <c r="Q7" s="342">
        <v>143441</v>
      </c>
      <c r="R7" s="284">
        <v>135530</v>
      </c>
      <c r="S7" s="284">
        <v>89087</v>
      </c>
      <c r="T7" s="284">
        <v>96132</v>
      </c>
      <c r="U7" s="347">
        <v>109141</v>
      </c>
      <c r="V7" s="285">
        <v>106787</v>
      </c>
      <c r="W7" s="285">
        <v>126646</v>
      </c>
      <c r="X7" s="388">
        <f>'FY18'!Q7</f>
        <v>87402</v>
      </c>
      <c r="Y7" s="285">
        <v>100261</v>
      </c>
      <c r="Z7" s="357">
        <v>142885</v>
      </c>
      <c r="AA7" s="286">
        <v>107194</v>
      </c>
      <c r="AB7" s="286">
        <f>'FY22'!U7</f>
        <v>118028</v>
      </c>
      <c r="AC7" s="286">
        <f>'FY23'!R7</f>
        <v>133128</v>
      </c>
      <c r="AE7" s="302"/>
    </row>
    <row r="8" spans="1:31" x14ac:dyDescent="0.2">
      <c r="A8" s="279" t="s">
        <v>17</v>
      </c>
      <c r="B8" s="282">
        <v>12311</v>
      </c>
      <c r="C8" s="282">
        <v>11359</v>
      </c>
      <c r="D8" s="282">
        <v>7830</v>
      </c>
      <c r="E8" s="282">
        <v>7583</v>
      </c>
      <c r="F8" s="282">
        <v>7372</v>
      </c>
      <c r="G8" s="282">
        <v>7372</v>
      </c>
      <c r="H8" s="282">
        <v>7371</v>
      </c>
      <c r="I8" s="283">
        <v>7371</v>
      </c>
      <c r="J8" s="283">
        <v>7371</v>
      </c>
      <c r="K8" s="284">
        <v>0</v>
      </c>
      <c r="L8" s="284">
        <v>0</v>
      </c>
      <c r="M8" s="284">
        <v>8972</v>
      </c>
      <c r="N8" s="283">
        <v>7371</v>
      </c>
      <c r="O8" s="344">
        <v>7371</v>
      </c>
      <c r="P8" s="284">
        <v>0</v>
      </c>
      <c r="Q8" s="342">
        <v>0</v>
      </c>
      <c r="R8" s="284">
        <v>11430</v>
      </c>
      <c r="S8" s="284">
        <v>7513</v>
      </c>
      <c r="T8" s="284">
        <v>0</v>
      </c>
      <c r="U8" s="347">
        <v>9205</v>
      </c>
      <c r="V8" s="285">
        <v>7333</v>
      </c>
      <c r="W8" s="285">
        <v>7371</v>
      </c>
      <c r="X8" s="388">
        <f>'FY18'!Q8</f>
        <v>7371</v>
      </c>
      <c r="Y8" s="285">
        <v>7671</v>
      </c>
      <c r="Z8" s="357">
        <v>11146</v>
      </c>
      <c r="AA8" s="286">
        <v>6371</v>
      </c>
      <c r="AB8" s="286">
        <f>'FY22'!U8</f>
        <v>9954</v>
      </c>
      <c r="AC8" s="286">
        <f>'FY23'!R8</f>
        <v>7031</v>
      </c>
      <c r="AE8" s="302"/>
    </row>
    <row r="9" spans="1:31" x14ac:dyDescent="0.2">
      <c r="A9" s="279" t="s">
        <v>18</v>
      </c>
      <c r="B9" s="282">
        <v>24523</v>
      </c>
      <c r="C9" s="282">
        <v>22316</v>
      </c>
      <c r="D9" s="282">
        <v>16772</v>
      </c>
      <c r="E9" s="282">
        <v>11916</v>
      </c>
      <c r="F9" s="282">
        <v>11584</v>
      </c>
      <c r="G9" s="282">
        <v>11584</v>
      </c>
      <c r="H9" s="282">
        <v>11583</v>
      </c>
      <c r="I9" s="283">
        <v>11583</v>
      </c>
      <c r="J9" s="283">
        <v>11583</v>
      </c>
      <c r="K9" s="283">
        <v>13857</v>
      </c>
      <c r="L9" s="283">
        <v>19764</v>
      </c>
      <c r="M9" s="283">
        <v>14098</v>
      </c>
      <c r="N9" s="283">
        <v>11583</v>
      </c>
      <c r="O9" s="344">
        <v>11583</v>
      </c>
      <c r="P9" s="284">
        <v>18876</v>
      </c>
      <c r="Q9" s="342">
        <v>19011</v>
      </c>
      <c r="R9" s="284">
        <v>17962</v>
      </c>
      <c r="S9" s="284">
        <v>11807</v>
      </c>
      <c r="T9" s="284">
        <v>12741</v>
      </c>
      <c r="U9" s="347">
        <v>14465</v>
      </c>
      <c r="V9" s="285">
        <v>14154</v>
      </c>
      <c r="W9" s="285">
        <v>16785</v>
      </c>
      <c r="X9" s="388">
        <f>'FY18'!Q9</f>
        <v>11584</v>
      </c>
      <c r="Y9" s="285">
        <v>13288</v>
      </c>
      <c r="Z9" s="357">
        <v>17517</v>
      </c>
      <c r="AA9" s="286">
        <v>14208</v>
      </c>
      <c r="AB9" s="286">
        <f>'FY22'!U9</f>
        <v>15643</v>
      </c>
      <c r="AC9" s="286">
        <f>'FY23'!R9</f>
        <v>17643</v>
      </c>
      <c r="AE9" s="302"/>
    </row>
    <row r="10" spans="1:31" x14ac:dyDescent="0.2">
      <c r="A10" s="279" t="s">
        <v>19</v>
      </c>
      <c r="B10" s="282">
        <v>17835</v>
      </c>
      <c r="C10" s="282">
        <v>16230</v>
      </c>
      <c r="D10" s="282">
        <v>12198</v>
      </c>
      <c r="E10" s="282">
        <v>8666</v>
      </c>
      <c r="F10" s="282">
        <v>8425</v>
      </c>
      <c r="G10" s="282">
        <v>8425</v>
      </c>
      <c r="H10" s="282">
        <v>8424</v>
      </c>
      <c r="I10" s="283">
        <v>8424</v>
      </c>
      <c r="J10" s="283">
        <v>8424</v>
      </c>
      <c r="K10" s="283">
        <v>10078</v>
      </c>
      <c r="L10" s="283">
        <v>14374</v>
      </c>
      <c r="M10" s="283">
        <v>10253</v>
      </c>
      <c r="N10" s="283">
        <v>8424</v>
      </c>
      <c r="O10" s="344">
        <v>8424</v>
      </c>
      <c r="P10" s="284">
        <v>13728</v>
      </c>
      <c r="Q10" s="342">
        <v>13825</v>
      </c>
      <c r="R10" s="284">
        <v>13063</v>
      </c>
      <c r="S10" s="284">
        <v>8587</v>
      </c>
      <c r="T10" s="284">
        <v>9265</v>
      </c>
      <c r="U10" s="347">
        <v>0</v>
      </c>
      <c r="V10" s="285">
        <v>0</v>
      </c>
      <c r="W10" s="285">
        <v>0</v>
      </c>
      <c r="X10" s="388">
        <f>'FY18'!Q10</f>
        <v>8424</v>
      </c>
      <c r="Y10" s="285">
        <v>9663</v>
      </c>
      <c r="Z10" s="357">
        <v>12738</v>
      </c>
      <c r="AA10" s="286">
        <v>10331</v>
      </c>
      <c r="AB10" s="286">
        <f>'FY22'!U10</f>
        <v>11375</v>
      </c>
      <c r="AC10" s="286">
        <f>'FY23'!R10</f>
        <v>12598</v>
      </c>
      <c r="AE10" s="302"/>
    </row>
    <row r="11" spans="1:31" x14ac:dyDescent="0.2">
      <c r="A11" s="279" t="s">
        <v>20</v>
      </c>
      <c r="B11" s="282">
        <v>323271</v>
      </c>
      <c r="C11" s="282">
        <v>294169</v>
      </c>
      <c r="D11" s="282">
        <v>221084</v>
      </c>
      <c r="E11" s="282">
        <v>157076</v>
      </c>
      <c r="F11" s="282">
        <v>152700</v>
      </c>
      <c r="G11" s="282">
        <v>152700</v>
      </c>
      <c r="H11" s="282">
        <v>152691</v>
      </c>
      <c r="I11" s="283">
        <v>152691</v>
      </c>
      <c r="J11" s="283">
        <v>152691</v>
      </c>
      <c r="K11" s="283">
        <v>182668</v>
      </c>
      <c r="L11" s="283">
        <v>260521</v>
      </c>
      <c r="M11" s="283">
        <v>185841</v>
      </c>
      <c r="N11" s="283">
        <v>152691</v>
      </c>
      <c r="O11" s="344">
        <v>152691</v>
      </c>
      <c r="P11" s="284">
        <v>248822</v>
      </c>
      <c r="Q11" s="342">
        <v>250589</v>
      </c>
      <c r="R11" s="284">
        <v>236770</v>
      </c>
      <c r="S11" s="284">
        <v>155634</v>
      </c>
      <c r="T11" s="284">
        <v>167942</v>
      </c>
      <c r="U11" s="347">
        <v>190669</v>
      </c>
      <c r="V11" s="285">
        <v>186556</v>
      </c>
      <c r="W11" s="285">
        <v>182691</v>
      </c>
      <c r="X11" s="388">
        <f>'FY18'!Q11</f>
        <v>152691</v>
      </c>
      <c r="Y11" s="285">
        <v>175155</v>
      </c>
      <c r="Z11" s="357">
        <v>310894</v>
      </c>
      <c r="AA11" s="286">
        <v>187268</v>
      </c>
      <c r="AB11" s="286">
        <f>'FY22'!U11</f>
        <v>206193</v>
      </c>
      <c r="AC11" s="286">
        <f>'FY23'!R11</f>
        <v>232573</v>
      </c>
      <c r="AE11" s="302"/>
    </row>
    <row r="12" spans="1:31" x14ac:dyDescent="0.2">
      <c r="A12" s="279" t="s">
        <v>21</v>
      </c>
      <c r="B12" s="282">
        <v>53506</v>
      </c>
      <c r="C12" s="282">
        <v>48690</v>
      </c>
      <c r="D12" s="282">
        <v>36593</v>
      </c>
      <c r="E12" s="282">
        <v>25999</v>
      </c>
      <c r="F12" s="282">
        <v>25274</v>
      </c>
      <c r="G12" s="282">
        <v>25274</v>
      </c>
      <c r="H12" s="282">
        <v>25273</v>
      </c>
      <c r="I12" s="283">
        <v>25273</v>
      </c>
      <c r="J12" s="283">
        <v>25273</v>
      </c>
      <c r="K12" s="283">
        <v>30235</v>
      </c>
      <c r="L12" s="283">
        <v>43121</v>
      </c>
      <c r="M12" s="283">
        <v>30760</v>
      </c>
      <c r="N12" s="283">
        <v>25273</v>
      </c>
      <c r="O12" s="344">
        <v>25273</v>
      </c>
      <c r="P12" s="284">
        <v>41184</v>
      </c>
      <c r="Q12" s="342">
        <v>41476</v>
      </c>
      <c r="R12" s="284">
        <v>39190</v>
      </c>
      <c r="S12" s="284">
        <v>25760</v>
      </c>
      <c r="T12" s="284">
        <v>27797</v>
      </c>
      <c r="U12" s="347">
        <v>31559</v>
      </c>
      <c r="V12" s="285">
        <v>30878</v>
      </c>
      <c r="W12" s="285">
        <v>36621</v>
      </c>
      <c r="X12" s="388">
        <f>'FY18'!Q12</f>
        <v>25273</v>
      </c>
      <c r="Y12" s="285">
        <v>28991</v>
      </c>
      <c r="Z12" s="357">
        <v>38217</v>
      </c>
      <c r="AA12" s="286">
        <v>30995</v>
      </c>
      <c r="AB12" s="286">
        <f>'FY22'!U12</f>
        <v>34128</v>
      </c>
      <c r="AC12" s="286">
        <f>'FY23'!R12</f>
        <v>38494</v>
      </c>
      <c r="AE12" s="302"/>
    </row>
    <row r="13" spans="1:31" x14ac:dyDescent="0.2">
      <c r="A13" s="279" t="s">
        <v>22</v>
      </c>
      <c r="B13" s="282">
        <v>7258</v>
      </c>
      <c r="C13" s="282">
        <v>7258</v>
      </c>
      <c r="D13" s="282">
        <v>7258</v>
      </c>
      <c r="E13" s="282">
        <v>7258</v>
      </c>
      <c r="F13" s="282">
        <v>7258</v>
      </c>
      <c r="G13" s="282">
        <v>7258</v>
      </c>
      <c r="H13" s="282">
        <v>7258</v>
      </c>
      <c r="I13" s="283">
        <v>7258</v>
      </c>
      <c r="J13" s="283">
        <v>7258</v>
      </c>
      <c r="K13" s="283">
        <v>7258</v>
      </c>
      <c r="L13" s="283">
        <v>7258</v>
      </c>
      <c r="M13" s="283">
        <v>7258</v>
      </c>
      <c r="N13" s="283">
        <v>7258</v>
      </c>
      <c r="O13" s="344">
        <v>7258</v>
      </c>
      <c r="P13" s="284">
        <v>7258</v>
      </c>
      <c r="Q13" s="342">
        <v>0</v>
      </c>
      <c r="R13" s="284">
        <v>0</v>
      </c>
      <c r="S13" s="284">
        <v>7258</v>
      </c>
      <c r="T13" s="284">
        <v>0</v>
      </c>
      <c r="U13" s="347">
        <v>0</v>
      </c>
      <c r="V13" s="285">
        <v>0</v>
      </c>
      <c r="W13" s="285">
        <v>0</v>
      </c>
      <c r="X13" s="388">
        <f>'FY18'!Q13</f>
        <v>7258</v>
      </c>
      <c r="Y13" s="285">
        <v>0</v>
      </c>
      <c r="Z13" s="357">
        <v>0</v>
      </c>
      <c r="AA13" s="286">
        <v>0</v>
      </c>
      <c r="AB13" s="286">
        <f>'FY22'!U13</f>
        <v>0</v>
      </c>
      <c r="AC13" s="286">
        <f>'FY23'!R13</f>
        <v>0</v>
      </c>
      <c r="AE13" s="302"/>
    </row>
    <row r="14" spans="1:31" x14ac:dyDescent="0.2">
      <c r="A14" s="279" t="s">
        <v>23</v>
      </c>
      <c r="B14" s="282">
        <v>33411</v>
      </c>
      <c r="C14" s="282">
        <v>30431</v>
      </c>
      <c r="D14" s="282">
        <v>22871</v>
      </c>
      <c r="E14" s="282">
        <v>16249</v>
      </c>
      <c r="F14" s="282">
        <v>15797</v>
      </c>
      <c r="G14" s="282">
        <v>15797</v>
      </c>
      <c r="H14" s="282">
        <v>15796</v>
      </c>
      <c r="I14" s="283">
        <v>15796</v>
      </c>
      <c r="J14" s="283">
        <v>15796</v>
      </c>
      <c r="K14" s="283">
        <v>15796</v>
      </c>
      <c r="L14" s="283">
        <v>26950</v>
      </c>
      <c r="M14" s="283">
        <v>19225</v>
      </c>
      <c r="N14" s="283">
        <v>15796</v>
      </c>
      <c r="O14" s="344">
        <v>15796</v>
      </c>
      <c r="P14" s="284">
        <v>25741</v>
      </c>
      <c r="Q14" s="342">
        <v>25923</v>
      </c>
      <c r="R14" s="284">
        <v>24493</v>
      </c>
      <c r="S14" s="284">
        <v>16100</v>
      </c>
      <c r="T14" s="284">
        <v>17374</v>
      </c>
      <c r="U14" s="347">
        <v>19725</v>
      </c>
      <c r="V14" s="285">
        <v>19299</v>
      </c>
      <c r="W14" s="285">
        <v>22888</v>
      </c>
      <c r="X14" s="388">
        <f>'FY18'!Q14</f>
        <v>15796</v>
      </c>
      <c r="Y14" s="285">
        <v>18120</v>
      </c>
      <c r="Z14" s="357">
        <v>23885</v>
      </c>
      <c r="AA14" s="286">
        <v>19371</v>
      </c>
      <c r="AB14" s="286">
        <f>'FY22'!U14</f>
        <v>21330</v>
      </c>
      <c r="AC14" s="286">
        <f>'FY23'!R14</f>
        <v>24059</v>
      </c>
      <c r="AE14" s="302"/>
    </row>
    <row r="15" spans="1:31" x14ac:dyDescent="0.2">
      <c r="A15" s="279" t="s">
        <v>24</v>
      </c>
      <c r="B15" s="282">
        <v>7258</v>
      </c>
      <c r="C15" s="282">
        <v>7258</v>
      </c>
      <c r="D15" s="282">
        <v>7258</v>
      </c>
      <c r="E15" s="282">
        <v>7258</v>
      </c>
      <c r="F15" s="282">
        <v>7258</v>
      </c>
      <c r="G15" s="282">
        <v>7258</v>
      </c>
      <c r="H15" s="282">
        <v>7258</v>
      </c>
      <c r="I15" s="283">
        <v>7258</v>
      </c>
      <c r="J15" s="283">
        <v>7258</v>
      </c>
      <c r="K15" s="283">
        <v>7258</v>
      </c>
      <c r="L15" s="283">
        <v>7258</v>
      </c>
      <c r="M15" s="283">
        <v>7258</v>
      </c>
      <c r="N15" s="283">
        <v>7258</v>
      </c>
      <c r="O15" s="344">
        <v>7258</v>
      </c>
      <c r="P15" s="284">
        <v>7258</v>
      </c>
      <c r="Q15" s="342">
        <v>0</v>
      </c>
      <c r="R15" s="284">
        <v>0</v>
      </c>
      <c r="S15" s="284">
        <v>7258</v>
      </c>
      <c r="T15" s="284">
        <v>0</v>
      </c>
      <c r="U15" s="347">
        <v>0</v>
      </c>
      <c r="V15" s="285">
        <v>0</v>
      </c>
      <c r="W15" s="285">
        <v>0</v>
      </c>
      <c r="X15" s="388">
        <f>'FY18'!Q15</f>
        <v>7258</v>
      </c>
      <c r="Y15" s="285">
        <v>0</v>
      </c>
      <c r="Z15" s="357">
        <v>0</v>
      </c>
      <c r="AA15" s="286">
        <v>0</v>
      </c>
      <c r="AB15" s="286">
        <f>'FY22'!U15</f>
        <v>0</v>
      </c>
      <c r="AC15" s="286">
        <f>'FY23'!R15</f>
        <v>0</v>
      </c>
      <c r="AE15" s="302"/>
    </row>
    <row r="16" spans="1:31" x14ac:dyDescent="0.2">
      <c r="A16" s="279" t="s">
        <v>25</v>
      </c>
      <c r="B16" s="282">
        <v>350940</v>
      </c>
      <c r="C16" s="282">
        <v>357060</v>
      </c>
      <c r="D16" s="282">
        <v>268350</v>
      </c>
      <c r="E16" s="282">
        <v>190657</v>
      </c>
      <c r="F16" s="282">
        <v>185346</v>
      </c>
      <c r="G16" s="282">
        <v>185346</v>
      </c>
      <c r="H16" s="282">
        <v>185335</v>
      </c>
      <c r="I16" s="283">
        <v>185335</v>
      </c>
      <c r="J16" s="283">
        <v>185335</v>
      </c>
      <c r="K16" s="283">
        <v>186555</v>
      </c>
      <c r="L16" s="283">
        <v>252935</v>
      </c>
      <c r="M16" s="283">
        <v>225573</v>
      </c>
      <c r="N16" s="283">
        <v>185335</v>
      </c>
      <c r="O16" s="344">
        <v>185335</v>
      </c>
      <c r="P16" s="284">
        <v>253830</v>
      </c>
      <c r="Q16" s="342">
        <v>205335</v>
      </c>
      <c r="R16" s="284">
        <v>218908</v>
      </c>
      <c r="S16" s="284">
        <v>188908</v>
      </c>
      <c r="T16" s="284">
        <v>203847</v>
      </c>
      <c r="U16" s="347">
        <v>185335</v>
      </c>
      <c r="V16" s="285">
        <v>216232</v>
      </c>
      <c r="W16" s="285">
        <v>185335</v>
      </c>
      <c r="X16" s="388">
        <f>'FY18'!Q16</f>
        <v>185335</v>
      </c>
      <c r="Y16" s="285">
        <v>185335</v>
      </c>
      <c r="Z16" s="357">
        <v>231732</v>
      </c>
      <c r="AA16" s="286">
        <v>227303</v>
      </c>
      <c r="AB16" s="286">
        <f>'FY22'!U16</f>
        <v>245144</v>
      </c>
      <c r="AC16" s="286">
        <f>'FY23'!R16</f>
        <v>229343</v>
      </c>
      <c r="AE16" s="302"/>
    </row>
    <row r="17" spans="1:31" x14ac:dyDescent="0.2">
      <c r="A17" s="279" t="s">
        <v>26</v>
      </c>
      <c r="B17" s="282">
        <v>24523</v>
      </c>
      <c r="C17" s="282">
        <v>22316</v>
      </c>
      <c r="D17" s="282">
        <v>16772</v>
      </c>
      <c r="E17" s="282">
        <v>11916</v>
      </c>
      <c r="F17" s="282">
        <v>11584</v>
      </c>
      <c r="G17" s="282">
        <v>11584</v>
      </c>
      <c r="H17" s="282">
        <v>11583</v>
      </c>
      <c r="I17" s="283">
        <v>11583</v>
      </c>
      <c r="J17" s="283">
        <v>11583</v>
      </c>
      <c r="K17" s="283">
        <v>13857</v>
      </c>
      <c r="L17" s="283">
        <v>19764</v>
      </c>
      <c r="M17" s="283">
        <v>14098</v>
      </c>
      <c r="N17" s="283">
        <v>11583</v>
      </c>
      <c r="O17" s="344">
        <v>11583</v>
      </c>
      <c r="P17" s="284">
        <v>18876</v>
      </c>
      <c r="Q17" s="342">
        <v>19011</v>
      </c>
      <c r="R17" s="284">
        <v>17962</v>
      </c>
      <c r="S17" s="284">
        <v>11807</v>
      </c>
      <c r="T17" s="284">
        <v>12741</v>
      </c>
      <c r="U17" s="347">
        <v>14465</v>
      </c>
      <c r="V17" s="285">
        <v>14154</v>
      </c>
      <c r="W17" s="285">
        <v>16785</v>
      </c>
      <c r="X17" s="388">
        <f>'FY18'!Q17</f>
        <v>11584</v>
      </c>
      <c r="Y17" s="285">
        <v>11584</v>
      </c>
      <c r="Z17" s="357">
        <v>17517</v>
      </c>
      <c r="AA17" s="286">
        <v>14208</v>
      </c>
      <c r="AB17" s="286">
        <f>'FY22'!U17</f>
        <v>15643</v>
      </c>
      <c r="AC17" s="286">
        <f>'FY23'!R17</f>
        <v>17643</v>
      </c>
      <c r="AE17" s="302"/>
    </row>
    <row r="18" spans="1:31" x14ac:dyDescent="0.2">
      <c r="A18" s="279" t="s">
        <v>27</v>
      </c>
      <c r="B18" s="282">
        <v>57966</v>
      </c>
      <c r="C18" s="282">
        <v>52748</v>
      </c>
      <c r="D18" s="282">
        <v>39643</v>
      </c>
      <c r="E18" s="282">
        <v>28165</v>
      </c>
      <c r="F18" s="282">
        <v>27381</v>
      </c>
      <c r="G18" s="282">
        <v>27381</v>
      </c>
      <c r="H18" s="282">
        <v>27379</v>
      </c>
      <c r="I18" s="283">
        <v>27379</v>
      </c>
      <c r="J18" s="283">
        <v>27379</v>
      </c>
      <c r="K18" s="283">
        <v>32754</v>
      </c>
      <c r="L18" s="283">
        <v>46714</v>
      </c>
      <c r="M18" s="283">
        <v>33323</v>
      </c>
      <c r="N18" s="283">
        <v>27379</v>
      </c>
      <c r="O18" s="344">
        <v>27379</v>
      </c>
      <c r="P18" s="284">
        <v>44617</v>
      </c>
      <c r="Q18" s="342">
        <v>44933</v>
      </c>
      <c r="R18" s="284">
        <v>42455</v>
      </c>
      <c r="S18" s="284">
        <v>27907</v>
      </c>
      <c r="T18" s="284">
        <v>30114</v>
      </c>
      <c r="U18" s="347">
        <v>34189</v>
      </c>
      <c r="V18" s="285">
        <v>33451</v>
      </c>
      <c r="W18" s="285">
        <v>39672</v>
      </c>
      <c r="X18" s="388">
        <f>'FY18'!Q18</f>
        <v>27379</v>
      </c>
      <c r="Y18" s="285">
        <v>31407</v>
      </c>
      <c r="Z18" s="357">
        <v>41401</v>
      </c>
      <c r="AA18" s="286">
        <v>33579</v>
      </c>
      <c r="AB18" s="286">
        <f>'FY22'!U18</f>
        <v>36972</v>
      </c>
      <c r="AC18" s="286">
        <f>'FY23'!R18</f>
        <v>41702</v>
      </c>
      <c r="AE18" s="302"/>
    </row>
    <row r="19" spans="1:31" ht="12" customHeight="1" x14ac:dyDescent="0.2">
      <c r="A19" s="279" t="s">
        <v>78</v>
      </c>
      <c r="B19" s="282">
        <v>35673</v>
      </c>
      <c r="C19" s="282">
        <v>32460</v>
      </c>
      <c r="D19" s="282">
        <v>24395</v>
      </c>
      <c r="E19" s="282">
        <v>17332</v>
      </c>
      <c r="F19" s="282">
        <v>16850</v>
      </c>
      <c r="G19" s="282">
        <v>16850</v>
      </c>
      <c r="H19" s="282">
        <v>16849</v>
      </c>
      <c r="I19" s="283">
        <v>16849</v>
      </c>
      <c r="J19" s="283">
        <v>16849</v>
      </c>
      <c r="K19" s="283">
        <v>20157</v>
      </c>
      <c r="L19" s="283">
        <v>28747</v>
      </c>
      <c r="M19" s="322">
        <v>20507</v>
      </c>
      <c r="N19" s="283">
        <v>16849</v>
      </c>
      <c r="O19" s="344">
        <v>16849</v>
      </c>
      <c r="P19" s="284">
        <v>27456</v>
      </c>
      <c r="Q19" s="342">
        <v>8003</v>
      </c>
      <c r="R19" s="284">
        <v>26127</v>
      </c>
      <c r="S19" s="284">
        <v>17174</v>
      </c>
      <c r="T19" s="284">
        <v>18532</v>
      </c>
      <c r="U19" s="347">
        <v>21040</v>
      </c>
      <c r="V19" s="285">
        <v>20586</v>
      </c>
      <c r="W19" s="285">
        <v>24414</v>
      </c>
      <c r="X19" s="388">
        <f>'FY18'!Q19</f>
        <v>9477</v>
      </c>
      <c r="Y19" s="285">
        <v>19328</v>
      </c>
      <c r="Z19" s="357">
        <v>25478</v>
      </c>
      <c r="AA19" s="286">
        <v>20664</v>
      </c>
      <c r="AB19" s="286">
        <f>'FY22'!U19</f>
        <v>22753</v>
      </c>
      <c r="AC19" s="286">
        <f>'FY23'!R19</f>
        <v>25663</v>
      </c>
      <c r="AE19" s="302"/>
    </row>
    <row r="20" spans="1:31" x14ac:dyDescent="0.2">
      <c r="A20" s="279" t="s">
        <v>28</v>
      </c>
      <c r="B20" s="282">
        <v>20065</v>
      </c>
      <c r="C20" s="282">
        <v>18259</v>
      </c>
      <c r="D20" s="282">
        <v>13722</v>
      </c>
      <c r="E20" s="282">
        <v>9750</v>
      </c>
      <c r="F20" s="282">
        <v>9478</v>
      </c>
      <c r="G20" s="282">
        <v>9478</v>
      </c>
      <c r="H20" s="282">
        <v>9477</v>
      </c>
      <c r="I20" s="283">
        <v>9477</v>
      </c>
      <c r="J20" s="283">
        <v>9477</v>
      </c>
      <c r="K20" s="283">
        <v>11338</v>
      </c>
      <c r="L20" s="283">
        <v>12934</v>
      </c>
      <c r="M20" s="283">
        <v>11535</v>
      </c>
      <c r="N20" s="283">
        <v>9477</v>
      </c>
      <c r="O20" s="344">
        <v>9477</v>
      </c>
      <c r="P20" s="284">
        <v>0</v>
      </c>
      <c r="Q20" s="342">
        <v>0</v>
      </c>
      <c r="R20" s="284">
        <v>0</v>
      </c>
      <c r="S20" s="284">
        <v>9660</v>
      </c>
      <c r="T20" s="284">
        <v>10424</v>
      </c>
      <c r="U20" s="347">
        <v>11834</v>
      </c>
      <c r="V20" s="285">
        <v>11579</v>
      </c>
      <c r="W20" s="285">
        <v>13732</v>
      </c>
      <c r="X20" s="388">
        <f>'FY18'!Q20</f>
        <v>7258</v>
      </c>
      <c r="Y20" s="285">
        <v>10871</v>
      </c>
      <c r="Z20" s="357">
        <v>14330</v>
      </c>
      <c r="AA20" s="286">
        <v>11623</v>
      </c>
      <c r="AB20" s="286">
        <f>'FY22'!U20</f>
        <v>12798</v>
      </c>
      <c r="AC20" s="286">
        <f>'FY23'!R20</f>
        <v>14435</v>
      </c>
      <c r="AE20" s="302"/>
    </row>
    <row r="21" spans="1:31" x14ac:dyDescent="0.2">
      <c r="A21" s="279" t="s">
        <v>29</v>
      </c>
      <c r="B21" s="282">
        <v>7258</v>
      </c>
      <c r="C21" s="282">
        <v>7258</v>
      </c>
      <c r="D21" s="282">
        <v>7258</v>
      </c>
      <c r="E21" s="282">
        <v>7258</v>
      </c>
      <c r="F21" s="282">
        <v>7258</v>
      </c>
      <c r="G21" s="282">
        <v>7258</v>
      </c>
      <c r="H21" s="282">
        <v>7258</v>
      </c>
      <c r="I21" s="283">
        <v>7258</v>
      </c>
      <c r="J21" s="283">
        <v>7258</v>
      </c>
      <c r="K21" s="284">
        <v>0</v>
      </c>
      <c r="L21" s="284">
        <v>0</v>
      </c>
      <c r="M21" s="284">
        <v>7258</v>
      </c>
      <c r="N21" s="283">
        <v>7258</v>
      </c>
      <c r="O21" s="344">
        <v>7258</v>
      </c>
      <c r="P21" s="284">
        <v>0</v>
      </c>
      <c r="Q21" s="342">
        <v>0</v>
      </c>
      <c r="R21" s="284">
        <v>0</v>
      </c>
      <c r="S21" s="284">
        <v>7258</v>
      </c>
      <c r="T21" s="284">
        <v>0</v>
      </c>
      <c r="U21" s="347">
        <v>0</v>
      </c>
      <c r="V21" s="285">
        <v>0</v>
      </c>
      <c r="W21" s="285">
        <v>0</v>
      </c>
      <c r="X21" s="388">
        <f>'FY18'!Q21</f>
        <v>50546</v>
      </c>
      <c r="Y21" s="285">
        <v>0</v>
      </c>
      <c r="Z21" s="357">
        <v>0</v>
      </c>
      <c r="AA21" s="286">
        <v>0</v>
      </c>
      <c r="AB21" s="286">
        <f>'FY22'!U21</f>
        <v>0</v>
      </c>
      <c r="AC21" s="286">
        <f>'FY23'!R21</f>
        <v>0</v>
      </c>
      <c r="AE21" s="302"/>
    </row>
    <row r="22" spans="1:31" x14ac:dyDescent="0.2">
      <c r="A22" s="279" t="s">
        <v>30</v>
      </c>
      <c r="B22" s="282">
        <v>107014</v>
      </c>
      <c r="C22" s="282">
        <v>97380</v>
      </c>
      <c r="D22" s="282">
        <v>73186</v>
      </c>
      <c r="E22" s="282">
        <v>51997</v>
      </c>
      <c r="F22" s="282">
        <v>50549</v>
      </c>
      <c r="G22" s="282">
        <v>50549</v>
      </c>
      <c r="H22" s="282">
        <v>50546</v>
      </c>
      <c r="I22" s="283">
        <v>50546</v>
      </c>
      <c r="J22" s="283">
        <v>50546</v>
      </c>
      <c r="K22" s="283">
        <v>60469</v>
      </c>
      <c r="L22" s="283">
        <v>86242</v>
      </c>
      <c r="M22" s="283">
        <v>61520</v>
      </c>
      <c r="N22" s="283">
        <v>50546</v>
      </c>
      <c r="O22" s="344">
        <v>50546</v>
      </c>
      <c r="P22" s="284">
        <v>82368</v>
      </c>
      <c r="Q22" s="342">
        <v>82954</v>
      </c>
      <c r="R22" s="284">
        <v>78378</v>
      </c>
      <c r="S22" s="284">
        <v>51520</v>
      </c>
      <c r="T22" s="284">
        <v>55595</v>
      </c>
      <c r="U22" s="347">
        <v>63118</v>
      </c>
      <c r="V22" s="285">
        <v>61757</v>
      </c>
      <c r="W22" s="285">
        <v>73241</v>
      </c>
      <c r="X22" s="388">
        <f>'FY18'!Q22</f>
        <v>12636</v>
      </c>
      <c r="Y22" s="285">
        <v>57983</v>
      </c>
      <c r="Z22" s="357">
        <v>76435</v>
      </c>
      <c r="AA22" s="286">
        <v>61992</v>
      </c>
      <c r="AB22" s="286">
        <f>'FY22'!U22</f>
        <v>68257</v>
      </c>
      <c r="AC22" s="286">
        <f>'FY23'!R22</f>
        <v>76990</v>
      </c>
      <c r="AE22" s="302"/>
    </row>
    <row r="23" spans="1:31" x14ac:dyDescent="0.2">
      <c r="A23" s="279" t="s">
        <v>31</v>
      </c>
      <c r="B23" s="282">
        <v>26754</v>
      </c>
      <c r="C23" s="282">
        <v>24345</v>
      </c>
      <c r="D23" s="282">
        <v>18297</v>
      </c>
      <c r="E23" s="282">
        <v>12999</v>
      </c>
      <c r="F23" s="282">
        <v>12637</v>
      </c>
      <c r="G23" s="282">
        <v>12637</v>
      </c>
      <c r="H23" s="282">
        <v>12636</v>
      </c>
      <c r="I23" s="283">
        <v>12636</v>
      </c>
      <c r="J23" s="283">
        <v>12636</v>
      </c>
      <c r="K23" s="283">
        <v>15117</v>
      </c>
      <c r="L23" s="283">
        <v>21560</v>
      </c>
      <c r="M23" s="283">
        <v>15380</v>
      </c>
      <c r="N23" s="283">
        <v>12636</v>
      </c>
      <c r="O23" s="344">
        <v>12636</v>
      </c>
      <c r="P23" s="284">
        <v>20592</v>
      </c>
      <c r="Q23" s="342">
        <v>20738</v>
      </c>
      <c r="R23" s="284">
        <v>19594</v>
      </c>
      <c r="S23" s="284">
        <v>12880</v>
      </c>
      <c r="T23" s="284">
        <v>13898</v>
      </c>
      <c r="U23" s="347">
        <v>15779</v>
      </c>
      <c r="V23" s="285">
        <v>15439</v>
      </c>
      <c r="W23" s="285">
        <v>18310</v>
      </c>
      <c r="X23" s="388">
        <f>'FY18'!Q23</f>
        <v>7258</v>
      </c>
      <c r="Y23" s="285">
        <v>14495</v>
      </c>
      <c r="Z23" s="357">
        <v>19108</v>
      </c>
      <c r="AA23" s="286">
        <v>15498</v>
      </c>
      <c r="AB23" s="286">
        <f>'FY22'!U23</f>
        <v>17064</v>
      </c>
      <c r="AC23" s="286">
        <f>'FY23'!R23</f>
        <v>16449</v>
      </c>
      <c r="AE23" s="302"/>
    </row>
    <row r="24" spans="1:31" x14ac:dyDescent="0.2">
      <c r="A24" s="279" t="s">
        <v>32</v>
      </c>
      <c r="B24" s="282">
        <v>7258</v>
      </c>
      <c r="C24" s="282">
        <v>7258</v>
      </c>
      <c r="D24" s="282">
        <v>7258</v>
      </c>
      <c r="E24" s="282">
        <v>7258</v>
      </c>
      <c r="F24" s="282">
        <v>7258</v>
      </c>
      <c r="G24" s="282">
        <v>7258</v>
      </c>
      <c r="H24" s="282">
        <v>7258</v>
      </c>
      <c r="I24" s="283">
        <v>7258</v>
      </c>
      <c r="J24" s="283">
        <v>7258</v>
      </c>
      <c r="K24" s="284">
        <v>0</v>
      </c>
      <c r="L24" s="284">
        <v>0</v>
      </c>
      <c r="M24" s="284">
        <v>7258</v>
      </c>
      <c r="N24" s="283">
        <v>7258</v>
      </c>
      <c r="O24" s="344">
        <v>7258</v>
      </c>
      <c r="P24" s="284">
        <v>0</v>
      </c>
      <c r="Q24" s="342">
        <v>0</v>
      </c>
      <c r="R24" s="284">
        <v>0</v>
      </c>
      <c r="S24" s="284">
        <v>7258</v>
      </c>
      <c r="T24" s="284">
        <v>0</v>
      </c>
      <c r="U24" s="347">
        <v>7258</v>
      </c>
      <c r="V24" s="285">
        <v>0</v>
      </c>
      <c r="W24" s="285">
        <v>0</v>
      </c>
      <c r="X24" s="388">
        <f>'FY18'!Q24</f>
        <v>10530</v>
      </c>
      <c r="Y24" s="285">
        <v>0</v>
      </c>
      <c r="Z24" s="357">
        <v>0</v>
      </c>
      <c r="AA24" s="286">
        <v>0</v>
      </c>
      <c r="AB24" s="286">
        <f>'FY22'!U24</f>
        <v>0</v>
      </c>
      <c r="AC24" s="286">
        <f>'FY23'!R24</f>
        <v>0</v>
      </c>
      <c r="AE24" s="302"/>
    </row>
    <row r="25" spans="1:31" x14ac:dyDescent="0.2">
      <c r="A25" s="279" t="s">
        <v>33</v>
      </c>
      <c r="B25" s="282">
        <v>22294</v>
      </c>
      <c r="C25" s="282">
        <v>20288</v>
      </c>
      <c r="D25" s="282">
        <v>15247</v>
      </c>
      <c r="E25" s="282">
        <v>10833</v>
      </c>
      <c r="F25" s="282">
        <v>10531</v>
      </c>
      <c r="G25" s="282">
        <v>10531</v>
      </c>
      <c r="H25" s="282">
        <v>10530</v>
      </c>
      <c r="I25" s="283">
        <v>10530</v>
      </c>
      <c r="J25" s="283">
        <v>10530</v>
      </c>
      <c r="K25" s="283">
        <v>12597</v>
      </c>
      <c r="L25" s="283">
        <v>17967</v>
      </c>
      <c r="M25" s="283">
        <v>12817</v>
      </c>
      <c r="N25" s="283">
        <v>10530</v>
      </c>
      <c r="O25" s="344">
        <v>10530</v>
      </c>
      <c r="P25" s="284">
        <v>17160</v>
      </c>
      <c r="Q25" s="342">
        <v>15530</v>
      </c>
      <c r="R25" s="284">
        <v>16329</v>
      </c>
      <c r="S25" s="284">
        <v>10733</v>
      </c>
      <c r="T25" s="284">
        <v>11582</v>
      </c>
      <c r="U25" s="347">
        <v>13149</v>
      </c>
      <c r="V25" s="285">
        <v>12865</v>
      </c>
      <c r="W25" s="285">
        <v>15258</v>
      </c>
      <c r="X25" s="388">
        <f>'FY18'!Q25</f>
        <v>8424</v>
      </c>
      <c r="Y25" s="285">
        <v>12079</v>
      </c>
      <c r="Z25" s="357">
        <v>15924</v>
      </c>
      <c r="AA25" s="286">
        <v>12914</v>
      </c>
      <c r="AB25" s="286">
        <f>'FY22'!U25</f>
        <v>14220</v>
      </c>
      <c r="AC25" s="286">
        <f>'FY23'!R25</f>
        <v>16039</v>
      </c>
      <c r="AE25" s="302"/>
    </row>
    <row r="26" spans="1:31" x14ac:dyDescent="0.2">
      <c r="A26" s="279" t="s">
        <v>34</v>
      </c>
      <c r="B26" s="282">
        <v>15951</v>
      </c>
      <c r="C26" s="282">
        <v>16230</v>
      </c>
      <c r="D26" s="282">
        <v>12198</v>
      </c>
      <c r="E26" s="282">
        <v>8666</v>
      </c>
      <c r="F26" s="282">
        <v>8425</v>
      </c>
      <c r="G26" s="282">
        <v>8425</v>
      </c>
      <c r="H26" s="282">
        <v>8424</v>
      </c>
      <c r="I26" s="283">
        <v>8424</v>
      </c>
      <c r="J26" s="283">
        <v>8424</v>
      </c>
      <c r="K26" s="283">
        <v>164</v>
      </c>
      <c r="L26" s="283">
        <v>11497</v>
      </c>
      <c r="M26" s="283">
        <v>10253</v>
      </c>
      <c r="N26" s="283">
        <v>8424</v>
      </c>
      <c r="O26" s="344">
        <v>8424</v>
      </c>
      <c r="P26" s="284">
        <v>13728</v>
      </c>
      <c r="Q26" s="342">
        <v>13825</v>
      </c>
      <c r="R26" s="284">
        <v>13063</v>
      </c>
      <c r="S26" s="284">
        <v>8587</v>
      </c>
      <c r="T26" s="284">
        <v>9265</v>
      </c>
      <c r="U26" s="347">
        <v>10519</v>
      </c>
      <c r="V26" s="285">
        <v>10293</v>
      </c>
      <c r="W26" s="285">
        <v>12207</v>
      </c>
      <c r="X26" s="388">
        <f>'FY18'!Q26</f>
        <v>11584</v>
      </c>
      <c r="Y26" s="285">
        <v>9663</v>
      </c>
      <c r="Z26" s="357">
        <v>12738</v>
      </c>
      <c r="AA26" s="286">
        <v>10331</v>
      </c>
      <c r="AB26" s="286">
        <f>'FY22'!U26</f>
        <v>11375</v>
      </c>
      <c r="AC26" s="286">
        <f>'FY23'!R26</f>
        <v>11666</v>
      </c>
      <c r="AE26" s="302"/>
    </row>
    <row r="27" spans="1:31" x14ac:dyDescent="0.2">
      <c r="A27" s="279" t="s">
        <v>35</v>
      </c>
      <c r="B27" s="282">
        <v>24523</v>
      </c>
      <c r="C27" s="282">
        <v>22316</v>
      </c>
      <c r="D27" s="282">
        <v>16772</v>
      </c>
      <c r="E27" s="282">
        <v>11916</v>
      </c>
      <c r="F27" s="282">
        <v>11584</v>
      </c>
      <c r="G27" s="282">
        <v>11584</v>
      </c>
      <c r="H27" s="282">
        <v>11583</v>
      </c>
      <c r="I27" s="283">
        <v>11583</v>
      </c>
      <c r="J27" s="283">
        <v>11583</v>
      </c>
      <c r="K27" s="283">
        <v>2950</v>
      </c>
      <c r="L27" s="283">
        <v>19764</v>
      </c>
      <c r="M27" s="283">
        <v>14098</v>
      </c>
      <c r="N27" s="283">
        <v>11583</v>
      </c>
      <c r="O27" s="344">
        <v>11583</v>
      </c>
      <c r="P27" s="284">
        <v>18876</v>
      </c>
      <c r="Q27" s="342">
        <v>16583</v>
      </c>
      <c r="R27" s="284">
        <v>4000</v>
      </c>
      <c r="S27" s="284">
        <v>11807</v>
      </c>
      <c r="T27" s="284">
        <v>12741</v>
      </c>
      <c r="U27" s="347">
        <v>14465</v>
      </c>
      <c r="V27" s="285">
        <v>14154</v>
      </c>
      <c r="W27" s="285">
        <v>16785</v>
      </c>
      <c r="X27" s="388">
        <f>'FY18'!Q27</f>
        <v>7258</v>
      </c>
      <c r="Y27" s="285">
        <v>13288</v>
      </c>
      <c r="Z27" s="357">
        <v>12609</v>
      </c>
      <c r="AA27" s="286">
        <v>13791</v>
      </c>
      <c r="AB27" s="286">
        <f>'FY22'!U27</f>
        <v>11584</v>
      </c>
      <c r="AC27" s="286">
        <f>'FY23'!R27</f>
        <v>11834</v>
      </c>
      <c r="AE27" s="302"/>
    </row>
    <row r="28" spans="1:31" x14ac:dyDescent="0.2">
      <c r="A28" s="279" t="s">
        <v>36</v>
      </c>
      <c r="B28" s="282">
        <v>7258</v>
      </c>
      <c r="C28" s="282">
        <v>7258</v>
      </c>
      <c r="D28" s="282">
        <v>7258</v>
      </c>
      <c r="E28" s="282">
        <v>7258</v>
      </c>
      <c r="F28" s="282">
        <v>7258</v>
      </c>
      <c r="G28" s="282">
        <v>7258</v>
      </c>
      <c r="H28" s="282">
        <v>7258</v>
      </c>
      <c r="I28" s="283">
        <v>7258</v>
      </c>
      <c r="J28" s="283">
        <v>7258</v>
      </c>
      <c r="K28" s="284">
        <v>7258</v>
      </c>
      <c r="L28" s="284">
        <v>7258</v>
      </c>
      <c r="M28" s="284">
        <v>7258</v>
      </c>
      <c r="N28" s="283">
        <v>7258</v>
      </c>
      <c r="O28" s="344">
        <v>7258</v>
      </c>
      <c r="P28" s="284">
        <v>0</v>
      </c>
      <c r="Q28" s="342">
        <v>0</v>
      </c>
      <c r="R28" s="284">
        <v>7258</v>
      </c>
      <c r="S28" s="284">
        <v>7258</v>
      </c>
      <c r="T28" s="284">
        <v>0</v>
      </c>
      <c r="U28" s="347">
        <v>0</v>
      </c>
      <c r="V28" s="285">
        <v>0</v>
      </c>
      <c r="W28" s="285">
        <v>0</v>
      </c>
      <c r="X28" s="388">
        <f>'FY18'!Q28</f>
        <v>10530</v>
      </c>
      <c r="Y28" s="285">
        <v>0</v>
      </c>
      <c r="Z28" s="357">
        <v>0</v>
      </c>
      <c r="AA28" s="286">
        <v>0</v>
      </c>
      <c r="AB28" s="286">
        <f>'FY22'!U28</f>
        <v>0</v>
      </c>
      <c r="AC28" s="286">
        <f>'FY23'!R28</f>
        <v>0</v>
      </c>
      <c r="AE28" s="302"/>
    </row>
    <row r="29" spans="1:31" x14ac:dyDescent="0.2">
      <c r="A29" s="279" t="s">
        <v>37</v>
      </c>
      <c r="B29" s="282">
        <v>22294</v>
      </c>
      <c r="C29" s="282">
        <v>20288</v>
      </c>
      <c r="D29" s="282">
        <v>15247</v>
      </c>
      <c r="E29" s="282">
        <v>10833</v>
      </c>
      <c r="F29" s="282">
        <v>10531</v>
      </c>
      <c r="G29" s="282">
        <v>10531</v>
      </c>
      <c r="H29" s="282">
        <v>10530</v>
      </c>
      <c r="I29" s="283">
        <v>10530</v>
      </c>
      <c r="J29" s="283">
        <v>10530</v>
      </c>
      <c r="K29" s="283">
        <v>10530</v>
      </c>
      <c r="L29" s="283">
        <v>17967</v>
      </c>
      <c r="M29" s="283">
        <v>12817</v>
      </c>
      <c r="N29" s="283">
        <v>10530</v>
      </c>
      <c r="O29" s="344">
        <v>10530</v>
      </c>
      <c r="P29" s="284">
        <v>17160</v>
      </c>
      <c r="Q29" s="342">
        <v>17282</v>
      </c>
      <c r="R29" s="284">
        <v>5815</v>
      </c>
      <c r="S29" s="284">
        <v>10733</v>
      </c>
      <c r="T29" s="284">
        <v>3000</v>
      </c>
      <c r="U29" s="347">
        <v>10530</v>
      </c>
      <c r="V29" s="285">
        <v>12865</v>
      </c>
      <c r="W29" s="285">
        <v>15258</v>
      </c>
      <c r="X29" s="388">
        <f>'FY18'!Q29</f>
        <v>12636</v>
      </c>
      <c r="Y29" s="285">
        <v>12079</v>
      </c>
      <c r="Z29" s="357">
        <v>15924</v>
      </c>
      <c r="AA29" s="286">
        <v>12914</v>
      </c>
      <c r="AB29" s="286">
        <f>'FY22'!U29</f>
        <v>14220</v>
      </c>
      <c r="AC29" s="286">
        <f>'FY23'!R29</f>
        <v>13707</v>
      </c>
      <c r="AE29" s="302"/>
    </row>
    <row r="30" spans="1:31" x14ac:dyDescent="0.2">
      <c r="A30" s="279" t="s">
        <v>38</v>
      </c>
      <c r="B30" s="282">
        <v>26754</v>
      </c>
      <c r="C30" s="282">
        <v>24345</v>
      </c>
      <c r="D30" s="282">
        <v>18297</v>
      </c>
      <c r="E30" s="282">
        <v>12999</v>
      </c>
      <c r="F30" s="282">
        <v>12637</v>
      </c>
      <c r="G30" s="282">
        <v>12637</v>
      </c>
      <c r="H30" s="282">
        <v>12636</v>
      </c>
      <c r="I30" s="283">
        <v>12636</v>
      </c>
      <c r="J30" s="283">
        <v>12636</v>
      </c>
      <c r="K30" s="283">
        <v>15117</v>
      </c>
      <c r="L30" s="283">
        <v>21560</v>
      </c>
      <c r="M30" s="283">
        <v>15380</v>
      </c>
      <c r="N30" s="283">
        <v>12636</v>
      </c>
      <c r="O30" s="344">
        <v>12636</v>
      </c>
      <c r="P30" s="284">
        <v>7021</v>
      </c>
      <c r="Q30" s="342">
        <v>14636</v>
      </c>
      <c r="R30" s="284">
        <v>14880</v>
      </c>
      <c r="S30" s="284">
        <v>12880</v>
      </c>
      <c r="T30" s="284">
        <v>6318</v>
      </c>
      <c r="U30" s="347">
        <v>12636</v>
      </c>
      <c r="V30" s="285">
        <v>15439</v>
      </c>
      <c r="W30" s="285">
        <v>18310</v>
      </c>
      <c r="X30" s="388">
        <f>'FY18'!Q30</f>
        <v>7258</v>
      </c>
      <c r="Y30" s="285">
        <v>14495</v>
      </c>
      <c r="Z30" s="357">
        <v>19108</v>
      </c>
      <c r="AA30" s="286">
        <v>15498</v>
      </c>
      <c r="AB30" s="286">
        <f>'FY22'!U30</f>
        <v>17064</v>
      </c>
      <c r="AC30" s="286">
        <f>'FY23'!R30</f>
        <v>19248</v>
      </c>
      <c r="AE30" s="302"/>
    </row>
    <row r="31" spans="1:31" x14ac:dyDescent="0.2">
      <c r="A31" s="358" t="s">
        <v>81</v>
      </c>
      <c r="B31" s="282">
        <v>7258</v>
      </c>
      <c r="C31" s="282">
        <v>25000</v>
      </c>
      <c r="D31" s="282">
        <v>25000</v>
      </c>
      <c r="E31" s="282">
        <v>25000</v>
      </c>
      <c r="F31" s="282">
        <v>25000</v>
      </c>
      <c r="G31" s="282">
        <v>7258</v>
      </c>
      <c r="H31" s="282">
        <v>7258</v>
      </c>
      <c r="I31" s="283">
        <v>7258</v>
      </c>
      <c r="J31" s="283">
        <v>7258</v>
      </c>
      <c r="K31" s="284">
        <v>7258</v>
      </c>
      <c r="L31" s="284">
        <v>0</v>
      </c>
      <c r="M31" s="284">
        <v>7258</v>
      </c>
      <c r="N31" s="283">
        <v>7258</v>
      </c>
      <c r="O31" s="344">
        <v>7258</v>
      </c>
      <c r="P31" s="284">
        <v>7258</v>
      </c>
      <c r="Q31" s="342">
        <v>0</v>
      </c>
      <c r="R31" s="284">
        <v>0</v>
      </c>
      <c r="S31" s="284">
        <v>0</v>
      </c>
      <c r="T31" s="284">
        <v>7258</v>
      </c>
      <c r="U31" s="347">
        <v>7258</v>
      </c>
      <c r="V31" s="285">
        <v>7258</v>
      </c>
      <c r="W31" s="285">
        <v>7258</v>
      </c>
      <c r="X31" s="388">
        <f>'FY18'!Q31</f>
        <v>13690</v>
      </c>
      <c r="Y31" s="285">
        <v>7258</v>
      </c>
      <c r="Z31" s="357">
        <v>7258</v>
      </c>
      <c r="AA31" s="286">
        <v>7258</v>
      </c>
      <c r="AB31" s="286">
        <f>'FY22'!U31</f>
        <v>7258</v>
      </c>
      <c r="AC31" s="286">
        <f>'FY23'!R31</f>
        <v>7258</v>
      </c>
      <c r="AE31" s="302"/>
    </row>
    <row r="32" spans="1:31" x14ac:dyDescent="0.2">
      <c r="A32" s="279" t="s">
        <v>39</v>
      </c>
      <c r="B32" s="282">
        <v>28983</v>
      </c>
      <c r="C32" s="282">
        <v>26374</v>
      </c>
      <c r="D32" s="282">
        <v>19821</v>
      </c>
      <c r="E32" s="282">
        <v>14083</v>
      </c>
      <c r="F32" s="282">
        <v>13690</v>
      </c>
      <c r="G32" s="282">
        <v>13690</v>
      </c>
      <c r="H32" s="282">
        <v>13690</v>
      </c>
      <c r="I32" s="283">
        <v>13690</v>
      </c>
      <c r="J32" s="283">
        <v>13690</v>
      </c>
      <c r="K32" s="283">
        <v>16378</v>
      </c>
      <c r="L32" s="283">
        <v>23357</v>
      </c>
      <c r="M32" s="283">
        <v>16662</v>
      </c>
      <c r="N32" s="283">
        <v>13690</v>
      </c>
      <c r="O32" s="344">
        <v>13690</v>
      </c>
      <c r="P32" s="284">
        <v>22308</v>
      </c>
      <c r="Q32" s="342">
        <v>22468</v>
      </c>
      <c r="R32" s="284">
        <v>21228</v>
      </c>
      <c r="S32" s="284">
        <v>13953</v>
      </c>
      <c r="T32" s="284">
        <v>15057</v>
      </c>
      <c r="U32" s="347">
        <v>17095</v>
      </c>
      <c r="V32" s="285">
        <v>16726</v>
      </c>
      <c r="W32" s="285">
        <v>19837</v>
      </c>
      <c r="X32" s="388">
        <f>'FY18'!Q32</f>
        <v>22114</v>
      </c>
      <c r="Y32" s="285">
        <v>15704</v>
      </c>
      <c r="Z32" s="357">
        <v>20701</v>
      </c>
      <c r="AA32" s="286">
        <v>16792</v>
      </c>
      <c r="AB32" s="286">
        <f>'FY22'!U32</f>
        <v>18487</v>
      </c>
      <c r="AC32" s="286">
        <f>'FY23'!R32</f>
        <v>20852</v>
      </c>
      <c r="AE32" s="302"/>
    </row>
    <row r="33" spans="1:31" x14ac:dyDescent="0.2">
      <c r="A33" s="279" t="s">
        <v>40</v>
      </c>
      <c r="B33" s="282">
        <v>46819</v>
      </c>
      <c r="C33" s="282">
        <v>42604</v>
      </c>
      <c r="D33" s="282">
        <v>32019</v>
      </c>
      <c r="E33" s="282">
        <v>22749</v>
      </c>
      <c r="F33" s="282">
        <v>22115</v>
      </c>
      <c r="G33" s="282">
        <v>22115</v>
      </c>
      <c r="H33" s="282">
        <v>22114</v>
      </c>
      <c r="I33" s="283">
        <v>22114</v>
      </c>
      <c r="J33" s="283">
        <v>22114</v>
      </c>
      <c r="K33" s="283">
        <v>26456</v>
      </c>
      <c r="L33" s="283">
        <v>37731</v>
      </c>
      <c r="M33" s="283">
        <v>26915</v>
      </c>
      <c r="N33" s="283">
        <v>22114</v>
      </c>
      <c r="O33" s="344">
        <v>22114</v>
      </c>
      <c r="P33" s="284">
        <v>36036</v>
      </c>
      <c r="Q33" s="342">
        <v>36292</v>
      </c>
      <c r="R33" s="284">
        <v>34291</v>
      </c>
      <c r="S33" s="284">
        <v>22540</v>
      </c>
      <c r="T33" s="284">
        <v>24323</v>
      </c>
      <c r="U33" s="347">
        <v>27614</v>
      </c>
      <c r="V33" s="285">
        <v>27019</v>
      </c>
      <c r="W33" s="285">
        <v>32043</v>
      </c>
      <c r="X33" s="388">
        <f>'FY18'!Q33</f>
        <v>30538</v>
      </c>
      <c r="Y33" s="285">
        <v>25368</v>
      </c>
      <c r="Z33" s="357">
        <v>33439</v>
      </c>
      <c r="AA33" s="286">
        <v>27122</v>
      </c>
      <c r="AB33" s="286">
        <f>'FY22'!U33</f>
        <v>22114</v>
      </c>
      <c r="AC33" s="286">
        <f>'FY23'!R33</f>
        <v>0</v>
      </c>
      <c r="AE33" s="302"/>
    </row>
    <row r="34" spans="1:31" x14ac:dyDescent="0.2">
      <c r="A34" s="279" t="s">
        <v>41</v>
      </c>
      <c r="B34" s="282">
        <v>57825</v>
      </c>
      <c r="C34" s="282">
        <v>58834</v>
      </c>
      <c r="D34" s="282">
        <v>44217</v>
      </c>
      <c r="E34" s="282">
        <v>31415</v>
      </c>
      <c r="F34" s="282">
        <v>30540</v>
      </c>
      <c r="G34" s="282">
        <v>30540</v>
      </c>
      <c r="H34" s="282">
        <v>30538</v>
      </c>
      <c r="I34" s="283">
        <v>30538</v>
      </c>
      <c r="J34" s="283">
        <v>30538</v>
      </c>
      <c r="K34" s="283">
        <v>36533</v>
      </c>
      <c r="L34" s="283">
        <v>52105</v>
      </c>
      <c r="M34" s="283">
        <v>37168</v>
      </c>
      <c r="N34" s="283">
        <v>30538</v>
      </c>
      <c r="O34" s="344">
        <v>30538</v>
      </c>
      <c r="P34" s="284">
        <v>49764</v>
      </c>
      <c r="Q34" s="342">
        <v>50118</v>
      </c>
      <c r="R34" s="284">
        <v>47354</v>
      </c>
      <c r="S34" s="284">
        <v>31127</v>
      </c>
      <c r="T34" s="284">
        <v>33588</v>
      </c>
      <c r="U34" s="347">
        <v>30538</v>
      </c>
      <c r="V34" s="285">
        <v>37311</v>
      </c>
      <c r="W34" s="285">
        <v>44250</v>
      </c>
      <c r="X34" s="388">
        <f>'FY18'!Q34</f>
        <v>7258</v>
      </c>
      <c r="Y34" s="285">
        <v>35031</v>
      </c>
      <c r="Z34" s="357">
        <v>43240</v>
      </c>
      <c r="AA34" s="286">
        <v>36354</v>
      </c>
      <c r="AB34" s="286">
        <f>'FY22'!U34</f>
        <v>41239</v>
      </c>
      <c r="AC34" s="286">
        <f>'FY23'!R34</f>
        <v>42784</v>
      </c>
      <c r="AE34" s="302"/>
    </row>
    <row r="35" spans="1:31" x14ac:dyDescent="0.2">
      <c r="A35" s="279" t="s">
        <v>42</v>
      </c>
      <c r="B35" s="282">
        <v>7258</v>
      </c>
      <c r="C35" s="282">
        <v>7258</v>
      </c>
      <c r="D35" s="282">
        <v>7258</v>
      </c>
      <c r="E35" s="282">
        <v>7258</v>
      </c>
      <c r="F35" s="282">
        <v>7258</v>
      </c>
      <c r="G35" s="282">
        <v>7258</v>
      </c>
      <c r="H35" s="282">
        <v>7258</v>
      </c>
      <c r="I35" s="283">
        <v>7258</v>
      </c>
      <c r="J35" s="283">
        <v>7258</v>
      </c>
      <c r="K35" s="283">
        <v>7258</v>
      </c>
      <c r="L35" s="283">
        <v>7258</v>
      </c>
      <c r="M35" s="283">
        <v>7258</v>
      </c>
      <c r="N35" s="283">
        <v>7258</v>
      </c>
      <c r="O35" s="344">
        <v>7258</v>
      </c>
      <c r="P35" s="284">
        <v>7258</v>
      </c>
      <c r="Q35" s="342">
        <v>0</v>
      </c>
      <c r="R35" s="284">
        <v>7258</v>
      </c>
      <c r="S35" s="284">
        <v>7258</v>
      </c>
      <c r="T35" s="284">
        <v>0</v>
      </c>
      <c r="U35" s="347">
        <v>0</v>
      </c>
      <c r="V35" s="285">
        <v>0</v>
      </c>
      <c r="W35" s="285">
        <v>0</v>
      </c>
      <c r="X35" s="388">
        <f>'FY18'!Q35</f>
        <v>7258</v>
      </c>
      <c r="Y35" s="285">
        <v>0</v>
      </c>
      <c r="Z35" s="357">
        <v>0</v>
      </c>
      <c r="AA35" s="286">
        <v>0</v>
      </c>
      <c r="AB35" s="286">
        <f>'FY22'!U35</f>
        <v>0</v>
      </c>
      <c r="AC35" s="286">
        <f>'FY23'!R35</f>
        <v>0</v>
      </c>
      <c r="AE35" s="302"/>
    </row>
    <row r="36" spans="1:31" x14ac:dyDescent="0.2">
      <c r="A36" s="279" t="s">
        <v>43</v>
      </c>
      <c r="B36" s="282">
        <v>7258</v>
      </c>
      <c r="C36" s="282">
        <v>7258</v>
      </c>
      <c r="D36" s="282">
        <v>7258</v>
      </c>
      <c r="E36" s="282">
        <v>7258</v>
      </c>
      <c r="F36" s="282">
        <v>7258</v>
      </c>
      <c r="G36" s="282">
        <v>7258</v>
      </c>
      <c r="H36" s="282">
        <v>7258</v>
      </c>
      <c r="I36" s="283">
        <v>7258</v>
      </c>
      <c r="J36" s="283">
        <v>7258</v>
      </c>
      <c r="K36" s="283">
        <v>7258</v>
      </c>
      <c r="L36" s="283">
        <v>7258</v>
      </c>
      <c r="M36" s="283">
        <v>7258</v>
      </c>
      <c r="N36" s="283">
        <v>7258</v>
      </c>
      <c r="O36" s="344">
        <v>7258</v>
      </c>
      <c r="P36" s="284">
        <v>7258</v>
      </c>
      <c r="Q36" s="342">
        <v>7258</v>
      </c>
      <c r="R36" s="284">
        <v>7258</v>
      </c>
      <c r="S36" s="284">
        <v>7258</v>
      </c>
      <c r="T36" s="284">
        <v>7258</v>
      </c>
      <c r="U36" s="347">
        <v>7258</v>
      </c>
      <c r="V36" s="285">
        <v>7258</v>
      </c>
      <c r="W36" s="285">
        <v>7258</v>
      </c>
      <c r="X36" s="388">
        <f>'FY18'!Q36</f>
        <v>43175</v>
      </c>
      <c r="Y36" s="285">
        <v>7258</v>
      </c>
      <c r="Z36" s="357">
        <v>7258</v>
      </c>
      <c r="AA36" s="286">
        <v>7258</v>
      </c>
      <c r="AB36" s="286">
        <f>'FY22'!U36</f>
        <v>7258</v>
      </c>
      <c r="AC36" s="286">
        <f>'FY23'!R36</f>
        <v>7258</v>
      </c>
      <c r="AE36" s="302"/>
    </row>
    <row r="37" spans="1:31" x14ac:dyDescent="0.2">
      <c r="A37" s="279" t="s">
        <v>44</v>
      </c>
      <c r="B37" s="282">
        <v>91407</v>
      </c>
      <c r="C37" s="282">
        <v>83179</v>
      </c>
      <c r="D37" s="282">
        <v>62513</v>
      </c>
      <c r="E37" s="282">
        <v>44415</v>
      </c>
      <c r="F37" s="282">
        <v>43177</v>
      </c>
      <c r="G37" s="282">
        <v>43177</v>
      </c>
      <c r="H37" s="282">
        <v>43175</v>
      </c>
      <c r="I37" s="283">
        <v>43175</v>
      </c>
      <c r="J37" s="283">
        <v>43175</v>
      </c>
      <c r="K37" s="283">
        <v>51651</v>
      </c>
      <c r="L37" s="283">
        <v>73665</v>
      </c>
      <c r="M37" s="283">
        <v>52548</v>
      </c>
      <c r="N37" s="283">
        <v>43175</v>
      </c>
      <c r="O37" s="344">
        <v>43175</v>
      </c>
      <c r="P37" s="284">
        <v>70356</v>
      </c>
      <c r="Q37" s="342">
        <v>70856</v>
      </c>
      <c r="R37" s="284">
        <v>66949</v>
      </c>
      <c r="S37" s="284">
        <v>44007</v>
      </c>
      <c r="T37" s="284">
        <v>47487</v>
      </c>
      <c r="U37" s="347">
        <v>53914</v>
      </c>
      <c r="V37" s="285">
        <v>52750</v>
      </c>
      <c r="W37" s="285">
        <v>62561</v>
      </c>
      <c r="X37" s="388">
        <f>'FY18'!Q37</f>
        <v>142160</v>
      </c>
      <c r="Y37" s="285">
        <v>49527</v>
      </c>
      <c r="Z37" s="357">
        <v>65288</v>
      </c>
      <c r="AA37" s="286">
        <v>52951</v>
      </c>
      <c r="AB37" s="286">
        <f>'FY22'!U37</f>
        <v>58304</v>
      </c>
      <c r="AC37" s="286">
        <f>'FY23'!R37</f>
        <v>65762</v>
      </c>
      <c r="AE37" s="302"/>
    </row>
    <row r="38" spans="1:31" x14ac:dyDescent="0.2">
      <c r="A38" s="279" t="s">
        <v>120</v>
      </c>
      <c r="B38" s="282">
        <v>237422</v>
      </c>
      <c r="C38" s="282">
        <v>273881</v>
      </c>
      <c r="D38" s="282">
        <v>205837</v>
      </c>
      <c r="E38" s="282">
        <v>146243</v>
      </c>
      <c r="F38" s="282">
        <v>142169</v>
      </c>
      <c r="G38" s="282">
        <v>142169</v>
      </c>
      <c r="H38" s="282">
        <v>142160</v>
      </c>
      <c r="I38" s="283">
        <v>142160</v>
      </c>
      <c r="J38" s="283">
        <v>142160</v>
      </c>
      <c r="K38" s="283">
        <v>142160</v>
      </c>
      <c r="L38" s="283">
        <v>224012</v>
      </c>
      <c r="M38" s="283">
        <v>173025</v>
      </c>
      <c r="N38" s="283">
        <v>142160</v>
      </c>
      <c r="O38" s="344">
        <v>142160</v>
      </c>
      <c r="P38" s="284">
        <v>178437</v>
      </c>
      <c r="Q38" s="342">
        <v>221808</v>
      </c>
      <c r="R38" s="284">
        <v>220441</v>
      </c>
      <c r="S38" s="284">
        <v>144901</v>
      </c>
      <c r="T38" s="284">
        <v>156359</v>
      </c>
      <c r="U38" s="347">
        <v>63460</v>
      </c>
      <c r="V38" s="285">
        <v>173690</v>
      </c>
      <c r="W38" s="285">
        <v>205990</v>
      </c>
      <c r="X38" s="388">
        <f>'FY18'!Q38</f>
        <v>24220</v>
      </c>
      <c r="Y38" s="285">
        <v>120160</v>
      </c>
      <c r="Z38" s="357">
        <v>142160</v>
      </c>
      <c r="AA38" s="286">
        <v>115236</v>
      </c>
      <c r="AB38" s="286">
        <f>'FY22'!U38</f>
        <v>18680</v>
      </c>
      <c r="AC38" s="286">
        <f>'FY23'!R38</f>
        <v>0</v>
      </c>
      <c r="AE38" s="302"/>
    </row>
    <row r="39" spans="1:31" x14ac:dyDescent="0.2">
      <c r="A39" s="279" t="s">
        <v>46</v>
      </c>
      <c r="B39" s="282">
        <v>51278</v>
      </c>
      <c r="C39" s="282">
        <v>46661</v>
      </c>
      <c r="D39" s="282">
        <v>35069</v>
      </c>
      <c r="E39" s="282">
        <v>24915</v>
      </c>
      <c r="F39" s="282">
        <v>24221</v>
      </c>
      <c r="G39" s="282">
        <v>24221</v>
      </c>
      <c r="H39" s="282">
        <v>24220</v>
      </c>
      <c r="I39" s="283">
        <v>24220</v>
      </c>
      <c r="J39" s="283">
        <v>24220</v>
      </c>
      <c r="K39" s="283">
        <v>28975</v>
      </c>
      <c r="L39" s="283">
        <v>41324</v>
      </c>
      <c r="M39" s="283">
        <v>29478</v>
      </c>
      <c r="N39" s="283">
        <v>24220</v>
      </c>
      <c r="O39" s="344">
        <v>24220</v>
      </c>
      <c r="P39" s="284">
        <v>39468</v>
      </c>
      <c r="Q39" s="342">
        <v>39749</v>
      </c>
      <c r="R39" s="284">
        <v>37556</v>
      </c>
      <c r="S39" s="284">
        <v>24687</v>
      </c>
      <c r="T39" s="284">
        <v>26639</v>
      </c>
      <c r="U39" s="347">
        <v>30244</v>
      </c>
      <c r="V39" s="285">
        <v>29592</v>
      </c>
      <c r="W39" s="285">
        <v>35095</v>
      </c>
      <c r="X39" s="388">
        <f>'FY18'!Q39</f>
        <v>7258</v>
      </c>
      <c r="Y39" s="285">
        <v>27783</v>
      </c>
      <c r="Z39" s="357">
        <v>36625</v>
      </c>
      <c r="AA39" s="286">
        <v>29704</v>
      </c>
      <c r="AB39" s="286">
        <f>'FY22'!U39</f>
        <v>32707</v>
      </c>
      <c r="AC39" s="286">
        <f>'FY23'!R39</f>
        <v>36891</v>
      </c>
      <c r="AE39" s="302"/>
    </row>
    <row r="40" spans="1:31" x14ac:dyDescent="0.2">
      <c r="A40" s="279" t="s">
        <v>474</v>
      </c>
      <c r="B40" s="282">
        <v>7258</v>
      </c>
      <c r="C40" s="282">
        <v>7258</v>
      </c>
      <c r="D40" s="282">
        <v>7258</v>
      </c>
      <c r="E40" s="282">
        <v>7258</v>
      </c>
      <c r="F40" s="282">
        <v>7258</v>
      </c>
      <c r="G40" s="282">
        <v>7258</v>
      </c>
      <c r="H40" s="282">
        <v>7258</v>
      </c>
      <c r="I40" s="283">
        <v>7258</v>
      </c>
      <c r="J40" s="283">
        <v>7258</v>
      </c>
      <c r="K40" s="284">
        <v>0</v>
      </c>
      <c r="L40" s="284">
        <v>0</v>
      </c>
      <c r="M40" s="284">
        <v>7258</v>
      </c>
      <c r="N40" s="283">
        <v>7258</v>
      </c>
      <c r="O40" s="344">
        <v>7258</v>
      </c>
      <c r="P40" s="284">
        <v>0</v>
      </c>
      <c r="Q40" s="342">
        <v>0</v>
      </c>
      <c r="R40" s="284">
        <v>0</v>
      </c>
      <c r="S40" s="284">
        <v>7258</v>
      </c>
      <c r="T40" s="284">
        <v>0</v>
      </c>
      <c r="U40" s="347">
        <v>0</v>
      </c>
      <c r="V40" s="285">
        <v>0</v>
      </c>
      <c r="W40" s="285">
        <v>0</v>
      </c>
      <c r="X40" s="388">
        <f>'FY18'!Q40</f>
        <v>16849</v>
      </c>
      <c r="Y40" s="285">
        <v>0</v>
      </c>
      <c r="Z40" s="357">
        <v>0</v>
      </c>
      <c r="AA40" s="286">
        <v>0</v>
      </c>
      <c r="AB40" s="286">
        <f>'FY22'!U40</f>
        <v>0</v>
      </c>
      <c r="AC40" s="286">
        <f>'FY23'!R40</f>
        <v>0</v>
      </c>
      <c r="AE40" s="302"/>
    </row>
    <row r="41" spans="1:31" x14ac:dyDescent="0.2">
      <c r="A41" s="279" t="s">
        <v>49</v>
      </c>
      <c r="B41" s="282">
        <v>26754</v>
      </c>
      <c r="C41" s="282">
        <v>24345</v>
      </c>
      <c r="D41" s="282">
        <v>18297</v>
      </c>
      <c r="E41" s="282">
        <v>12999</v>
      </c>
      <c r="F41" s="282">
        <v>12637</v>
      </c>
      <c r="G41" s="282">
        <v>12637</v>
      </c>
      <c r="H41" s="282">
        <v>12636</v>
      </c>
      <c r="I41" s="283">
        <v>12636</v>
      </c>
      <c r="J41" s="283">
        <v>12636</v>
      </c>
      <c r="K41" s="283">
        <v>15117</v>
      </c>
      <c r="L41" s="283">
        <v>13953</v>
      </c>
      <c r="M41" s="283">
        <v>15380</v>
      </c>
      <c r="N41" s="283">
        <v>12636</v>
      </c>
      <c r="O41" s="344">
        <v>12636</v>
      </c>
      <c r="P41" s="284">
        <v>0</v>
      </c>
      <c r="Q41" s="342">
        <v>0</v>
      </c>
      <c r="R41" s="284">
        <v>0</v>
      </c>
      <c r="S41" s="284">
        <v>0</v>
      </c>
      <c r="T41" s="284">
        <v>0</v>
      </c>
      <c r="U41" s="347">
        <v>0</v>
      </c>
      <c r="V41" s="285">
        <v>0</v>
      </c>
      <c r="W41" s="285">
        <v>0</v>
      </c>
      <c r="X41" s="388">
        <f>'FY18'!Q41</f>
        <v>12636</v>
      </c>
      <c r="Y41" s="285">
        <v>0</v>
      </c>
      <c r="Z41" s="357">
        <v>0</v>
      </c>
      <c r="AA41" s="286">
        <v>0</v>
      </c>
      <c r="AB41" s="286">
        <f>'FY22'!U41</f>
        <v>0</v>
      </c>
      <c r="AC41" s="286">
        <f>'FY23'!R41</f>
        <v>0</v>
      </c>
      <c r="AE41" s="302"/>
    </row>
    <row r="42" spans="1:31" x14ac:dyDescent="0.2">
      <c r="A42" s="279" t="s">
        <v>50</v>
      </c>
      <c r="B42" s="282">
        <v>31213</v>
      </c>
      <c r="C42" s="282">
        <v>28403</v>
      </c>
      <c r="D42" s="282">
        <v>21346</v>
      </c>
      <c r="E42" s="282">
        <v>15166</v>
      </c>
      <c r="F42" s="282">
        <v>14743</v>
      </c>
      <c r="G42" s="282">
        <v>14743</v>
      </c>
      <c r="H42" s="282">
        <v>14743</v>
      </c>
      <c r="I42" s="283">
        <v>14743</v>
      </c>
      <c r="J42" s="283">
        <v>14743</v>
      </c>
      <c r="K42" s="283">
        <v>17637</v>
      </c>
      <c r="L42" s="283">
        <v>25154</v>
      </c>
      <c r="M42" s="283">
        <v>17943</v>
      </c>
      <c r="N42" s="283">
        <v>14743</v>
      </c>
      <c r="O42" s="344">
        <v>14743</v>
      </c>
      <c r="P42" s="284">
        <v>24025</v>
      </c>
      <c r="Q42" s="342">
        <v>24195</v>
      </c>
      <c r="R42" s="284">
        <v>22861</v>
      </c>
      <c r="S42" s="284">
        <v>15027</v>
      </c>
      <c r="T42" s="284">
        <v>16216</v>
      </c>
      <c r="U42" s="347">
        <v>18410</v>
      </c>
      <c r="V42" s="285">
        <v>18013</v>
      </c>
      <c r="W42" s="285">
        <v>21362</v>
      </c>
      <c r="X42" s="388">
        <f>'FY18'!Q42</f>
        <v>14743</v>
      </c>
      <c r="Y42" s="285">
        <v>16912</v>
      </c>
      <c r="Z42" s="357">
        <v>22293</v>
      </c>
      <c r="AA42" s="286">
        <v>16035</v>
      </c>
      <c r="AB42" s="286">
        <f>'FY22'!U42</f>
        <v>19909</v>
      </c>
      <c r="AC42" s="286">
        <f>'FY23'!R42</f>
        <v>22455</v>
      </c>
      <c r="AE42" s="302"/>
    </row>
    <row r="43" spans="1:31" x14ac:dyDescent="0.2">
      <c r="A43" s="279" t="s">
        <v>51</v>
      </c>
      <c r="B43" s="282">
        <v>15606</v>
      </c>
      <c r="C43" s="282">
        <v>14201</v>
      </c>
      <c r="D43" s="282">
        <v>10673</v>
      </c>
      <c r="E43" s="282">
        <v>7583</v>
      </c>
      <c r="F43" s="282">
        <v>7372</v>
      </c>
      <c r="G43" s="282">
        <v>7372</v>
      </c>
      <c r="H43" s="282">
        <v>7371</v>
      </c>
      <c r="I43" s="283">
        <v>7371</v>
      </c>
      <c r="J43" s="283">
        <v>7371</v>
      </c>
      <c r="K43" s="284">
        <v>0</v>
      </c>
      <c r="L43" s="284">
        <v>12577</v>
      </c>
      <c r="M43" s="284">
        <v>8972</v>
      </c>
      <c r="N43" s="283">
        <v>7371</v>
      </c>
      <c r="O43" s="344">
        <v>7371</v>
      </c>
      <c r="P43" s="284">
        <v>0</v>
      </c>
      <c r="Q43" s="342">
        <v>0</v>
      </c>
      <c r="R43" s="284">
        <v>0</v>
      </c>
      <c r="S43" s="284">
        <v>7513</v>
      </c>
      <c r="T43" s="284">
        <v>0</v>
      </c>
      <c r="U43" s="347">
        <v>0</v>
      </c>
      <c r="V43" s="285">
        <v>0</v>
      </c>
      <c r="W43" s="285">
        <v>0</v>
      </c>
      <c r="X43" s="388">
        <f>'FY18'!Q43</f>
        <v>7371</v>
      </c>
      <c r="Y43" s="285">
        <v>0</v>
      </c>
      <c r="Z43" s="357">
        <v>0</v>
      </c>
      <c r="AA43" s="286">
        <v>0</v>
      </c>
      <c r="AB43" s="286">
        <f>'FY22'!U43</f>
        <v>0</v>
      </c>
      <c r="AC43" s="286">
        <f>'FY23'!R43</f>
        <v>0</v>
      </c>
      <c r="AE43" s="302"/>
    </row>
    <row r="44" spans="1:31" x14ac:dyDescent="0.2">
      <c r="A44" s="279" t="s">
        <v>52</v>
      </c>
      <c r="B44" s="282">
        <v>7258</v>
      </c>
      <c r="C44" s="282">
        <v>7258</v>
      </c>
      <c r="D44" s="282">
        <v>7258</v>
      </c>
      <c r="E44" s="282">
        <v>7258</v>
      </c>
      <c r="F44" s="282">
        <v>7258</v>
      </c>
      <c r="G44" s="282">
        <v>7258</v>
      </c>
      <c r="H44" s="282">
        <v>7258</v>
      </c>
      <c r="I44" s="283">
        <v>7258</v>
      </c>
      <c r="J44" s="283">
        <v>7258</v>
      </c>
      <c r="K44" s="283">
        <v>7258</v>
      </c>
      <c r="L44" s="283">
        <v>7258</v>
      </c>
      <c r="M44" s="283">
        <v>7258</v>
      </c>
      <c r="N44" s="283">
        <v>7258</v>
      </c>
      <c r="O44" s="344">
        <v>7258</v>
      </c>
      <c r="P44" s="284">
        <v>7258</v>
      </c>
      <c r="Q44" s="342">
        <v>0</v>
      </c>
      <c r="R44" s="284">
        <v>0</v>
      </c>
      <c r="S44" s="284">
        <v>7258</v>
      </c>
      <c r="T44" s="284">
        <v>0</v>
      </c>
      <c r="U44" s="347">
        <v>0</v>
      </c>
      <c r="V44" s="285">
        <v>0</v>
      </c>
      <c r="W44" s="285">
        <v>0</v>
      </c>
      <c r="X44" s="388">
        <f>'FY18'!Q44</f>
        <v>7258</v>
      </c>
      <c r="Y44" s="285">
        <v>0</v>
      </c>
      <c r="Z44" s="357">
        <v>0</v>
      </c>
      <c r="AA44" s="286">
        <v>1500</v>
      </c>
      <c r="AB44" s="286">
        <f>'FY22'!U44</f>
        <v>0</v>
      </c>
      <c r="AC44" s="286">
        <f>'FY23'!R44</f>
        <v>500</v>
      </c>
      <c r="AE44" s="302"/>
    </row>
    <row r="45" spans="1:31" x14ac:dyDescent="0.2">
      <c r="A45" s="279" t="s">
        <v>53</v>
      </c>
      <c r="B45" s="287">
        <v>26754</v>
      </c>
      <c r="C45" s="287">
        <v>24345</v>
      </c>
      <c r="D45" s="287">
        <v>18297</v>
      </c>
      <c r="E45" s="287">
        <v>12999</v>
      </c>
      <c r="F45" s="287">
        <v>12637</v>
      </c>
      <c r="G45" s="287">
        <v>12637</v>
      </c>
      <c r="H45" s="287">
        <v>12636</v>
      </c>
      <c r="I45" s="287">
        <v>12636</v>
      </c>
      <c r="J45" s="287">
        <v>12636</v>
      </c>
      <c r="K45" s="287">
        <v>15117</v>
      </c>
      <c r="L45" s="287">
        <v>21560</v>
      </c>
      <c r="M45" s="287">
        <v>15380</v>
      </c>
      <c r="N45" s="287">
        <v>12636</v>
      </c>
      <c r="O45" s="295">
        <v>12636</v>
      </c>
      <c r="P45" s="288">
        <v>20593</v>
      </c>
      <c r="Q45" s="292">
        <v>20738</v>
      </c>
      <c r="R45" s="288">
        <v>19594</v>
      </c>
      <c r="S45" s="288">
        <v>12880</v>
      </c>
      <c r="T45" s="288">
        <v>13898</v>
      </c>
      <c r="U45" s="348">
        <v>15779</v>
      </c>
      <c r="V45" s="289">
        <v>15439</v>
      </c>
      <c r="W45" s="289">
        <v>18310</v>
      </c>
      <c r="X45" s="389">
        <f>'FY18'!Q45</f>
        <v>12636</v>
      </c>
      <c r="Y45" s="289">
        <v>14495</v>
      </c>
      <c r="Z45" s="359">
        <v>19108</v>
      </c>
      <c r="AA45" s="290">
        <v>15498</v>
      </c>
      <c r="AB45" s="403">
        <f>'FY22'!U45</f>
        <v>17064</v>
      </c>
      <c r="AC45" s="403">
        <f>'FY23'!R45</f>
        <v>19248</v>
      </c>
      <c r="AE45" s="302"/>
    </row>
    <row r="46" spans="1:31" x14ac:dyDescent="0.2">
      <c r="A46" s="279" t="s">
        <v>55</v>
      </c>
      <c r="B46" s="287">
        <f t="shared" ref="B46:AB46" si="0">SUM(B6:B45)</f>
        <v>2167160</v>
      </c>
      <c r="C46" s="287">
        <f t="shared" si="0"/>
        <v>2100001</v>
      </c>
      <c r="D46" s="287">
        <f t="shared" si="0"/>
        <v>1600000</v>
      </c>
      <c r="E46" s="287">
        <f t="shared" si="0"/>
        <v>1164934</v>
      </c>
      <c r="F46" s="287">
        <f t="shared" si="0"/>
        <v>1134999</v>
      </c>
      <c r="G46" s="287">
        <f t="shared" si="0"/>
        <v>1117257</v>
      </c>
      <c r="H46" s="287">
        <f t="shared" si="0"/>
        <v>1117192</v>
      </c>
      <c r="I46" s="287">
        <f t="shared" si="0"/>
        <v>1117192</v>
      </c>
      <c r="J46" s="287">
        <f t="shared" si="0"/>
        <v>1117192</v>
      </c>
      <c r="K46" s="287">
        <f t="shared" si="0"/>
        <v>1193801</v>
      </c>
      <c r="L46" s="287">
        <f t="shared" si="0"/>
        <v>1717751</v>
      </c>
      <c r="M46" s="287">
        <f t="shared" si="0"/>
        <v>1343991</v>
      </c>
      <c r="N46" s="287">
        <f t="shared" si="0"/>
        <v>1117192</v>
      </c>
      <c r="O46" s="295">
        <f t="shared" si="0"/>
        <v>1117192</v>
      </c>
      <c r="P46" s="287">
        <f t="shared" si="0"/>
        <v>1570787</v>
      </c>
      <c r="Q46" s="295">
        <f t="shared" si="0"/>
        <v>1520889</v>
      </c>
      <c r="R46" s="287">
        <f t="shared" si="0"/>
        <v>1498212.017218543</v>
      </c>
      <c r="S46" s="287">
        <f t="shared" si="0"/>
        <v>1117195</v>
      </c>
      <c r="T46" s="287">
        <f t="shared" si="0"/>
        <v>1117195</v>
      </c>
      <c r="U46" s="351">
        <f t="shared" si="0"/>
        <v>1117195</v>
      </c>
      <c r="V46" s="287">
        <f t="shared" si="0"/>
        <v>1244201</v>
      </c>
      <c r="W46" s="287">
        <f t="shared" si="0"/>
        <v>1361885</v>
      </c>
      <c r="X46" s="295">
        <f t="shared" si="0"/>
        <v>1117195</v>
      </c>
      <c r="Y46" s="287">
        <f t="shared" si="0"/>
        <v>1117195</v>
      </c>
      <c r="Z46" s="287">
        <f t="shared" si="0"/>
        <v>1525428</v>
      </c>
      <c r="AA46" s="287">
        <f t="shared" si="0"/>
        <v>1207295</v>
      </c>
      <c r="AB46" s="287">
        <f t="shared" si="0"/>
        <v>1207913</v>
      </c>
      <c r="AC46" s="287">
        <f t="shared" ref="AC46" si="1">SUM(AC6:AC45)</f>
        <v>1242195</v>
      </c>
    </row>
    <row r="47" spans="1:31" x14ac:dyDescent="0.2">
      <c r="B47" s="282"/>
      <c r="C47" s="282"/>
      <c r="D47" s="282"/>
      <c r="E47" s="282"/>
      <c r="F47" s="282"/>
      <c r="G47" s="282"/>
      <c r="H47" s="282"/>
      <c r="I47" s="282"/>
      <c r="J47" s="282"/>
      <c r="K47" s="282"/>
      <c r="L47" s="282"/>
      <c r="M47" s="282"/>
      <c r="N47" s="282"/>
      <c r="O47" s="291"/>
      <c r="P47" s="282"/>
      <c r="Q47" s="291"/>
      <c r="R47" s="282"/>
      <c r="S47" s="282"/>
      <c r="T47" s="282"/>
      <c r="U47" s="352"/>
      <c r="V47" s="282"/>
      <c r="W47" s="282"/>
      <c r="X47" s="291"/>
      <c r="Y47" s="282"/>
      <c r="Z47" s="282"/>
      <c r="AA47" s="282"/>
      <c r="AB47" s="282"/>
      <c r="AC47" s="282"/>
    </row>
    <row r="48" spans="1:31" x14ac:dyDescent="0.2">
      <c r="A48" s="280" t="s">
        <v>416</v>
      </c>
      <c r="C48" s="280"/>
    </row>
    <row r="49" spans="1:31" x14ac:dyDescent="0.2">
      <c r="A49" s="279" t="s">
        <v>15</v>
      </c>
      <c r="B49" s="352">
        <v>95867</v>
      </c>
      <c r="C49" s="352">
        <v>87226</v>
      </c>
      <c r="D49" s="352">
        <v>65517</v>
      </c>
      <c r="E49" s="352">
        <v>45178</v>
      </c>
      <c r="F49" s="352">
        <v>43932</v>
      </c>
      <c r="G49" s="352">
        <v>44946</v>
      </c>
      <c r="H49" s="352">
        <v>44668</v>
      </c>
      <c r="I49" s="369">
        <v>45281</v>
      </c>
      <c r="J49" s="352">
        <v>45281</v>
      </c>
      <c r="K49" s="352">
        <v>54225.171000000002</v>
      </c>
      <c r="L49" s="352">
        <v>77036</v>
      </c>
      <c r="M49" s="352">
        <v>54516.777999999998</v>
      </c>
      <c r="N49" s="352">
        <v>45281</v>
      </c>
      <c r="O49" s="293">
        <v>45194</v>
      </c>
      <c r="P49" s="352">
        <v>73562</v>
      </c>
      <c r="Q49" s="293">
        <v>73777.875</v>
      </c>
      <c r="R49" s="353">
        <v>65762</v>
      </c>
      <c r="S49" s="353">
        <v>6100</v>
      </c>
      <c r="T49" s="353">
        <v>21021</v>
      </c>
      <c r="U49" s="353">
        <v>49705</v>
      </c>
      <c r="V49" s="353">
        <v>55324</v>
      </c>
      <c r="W49" s="353">
        <v>61011</v>
      </c>
      <c r="X49" s="383">
        <f>'FY18'!T6</f>
        <v>61101</v>
      </c>
      <c r="Y49" s="353">
        <v>47327</v>
      </c>
      <c r="Z49" s="353">
        <v>67542</v>
      </c>
      <c r="AA49" s="353">
        <v>49359</v>
      </c>
      <c r="AB49" s="353">
        <f>'FY22'!T6</f>
        <v>61148</v>
      </c>
      <c r="AC49" s="353">
        <f>'FY23'!Q6</f>
        <v>31656</v>
      </c>
      <c r="AD49" s="321"/>
      <c r="AE49" s="302"/>
    </row>
    <row r="50" spans="1:31" x14ac:dyDescent="0.2">
      <c r="A50" s="279" t="s">
        <v>16</v>
      </c>
      <c r="B50" s="352">
        <v>185044</v>
      </c>
      <c r="C50" s="352">
        <v>168756</v>
      </c>
      <c r="D50" s="352">
        <v>127062</v>
      </c>
      <c r="E50" s="352">
        <v>89402</v>
      </c>
      <c r="F50" s="352">
        <v>87408</v>
      </c>
      <c r="G50" s="352">
        <v>87408</v>
      </c>
      <c r="H50" s="352">
        <v>87610</v>
      </c>
      <c r="I50" s="369">
        <v>85757</v>
      </c>
      <c r="J50" s="352">
        <v>87402</v>
      </c>
      <c r="K50" s="352">
        <v>104812.378</v>
      </c>
      <c r="L50" s="352">
        <v>149060.40400000001</v>
      </c>
      <c r="M50" s="352">
        <v>106378.431</v>
      </c>
      <c r="N50" s="352">
        <v>87283.239000000001</v>
      </c>
      <c r="O50" s="293">
        <v>87402</v>
      </c>
      <c r="P50" s="352">
        <v>142428</v>
      </c>
      <c r="Q50" s="293">
        <v>143441</v>
      </c>
      <c r="R50" s="353">
        <v>133212</v>
      </c>
      <c r="S50" s="353">
        <v>29363</v>
      </c>
      <c r="T50" s="353">
        <v>94350</v>
      </c>
      <c r="U50" s="353">
        <v>109026</v>
      </c>
      <c r="V50" s="353">
        <v>90977</v>
      </c>
      <c r="W50" s="353">
        <v>126646</v>
      </c>
      <c r="X50" s="383">
        <f>'FY18'!T7</f>
        <v>89681</v>
      </c>
      <c r="Y50" s="353">
        <v>100261</v>
      </c>
      <c r="Z50" s="353">
        <v>142884</v>
      </c>
      <c r="AA50" s="353">
        <v>107193</v>
      </c>
      <c r="AB50" s="353">
        <f>'FY22'!T7</f>
        <v>118027</v>
      </c>
      <c r="AC50" s="353">
        <f>'FY23'!Q7</f>
        <v>133128</v>
      </c>
      <c r="AD50" s="321"/>
      <c r="AE50" s="302"/>
    </row>
    <row r="51" spans="1:31" x14ac:dyDescent="0.2">
      <c r="A51" s="279" t="s">
        <v>17</v>
      </c>
      <c r="B51" s="352">
        <v>0</v>
      </c>
      <c r="C51" s="352">
        <v>0</v>
      </c>
      <c r="D51" s="352">
        <v>0</v>
      </c>
      <c r="E51" s="352">
        <v>0</v>
      </c>
      <c r="F51" s="352">
        <v>0</v>
      </c>
      <c r="G51" s="352">
        <v>0</v>
      </c>
      <c r="H51" s="352">
        <v>0</v>
      </c>
      <c r="I51" s="369">
        <v>0</v>
      </c>
      <c r="J51" s="352">
        <v>0</v>
      </c>
      <c r="K51" s="352">
        <v>0</v>
      </c>
      <c r="L51" s="352">
        <v>0</v>
      </c>
      <c r="M51" s="352">
        <v>0</v>
      </c>
      <c r="N51" s="352">
        <v>0</v>
      </c>
      <c r="O51" s="293">
        <v>0</v>
      </c>
      <c r="P51" s="352">
        <v>0</v>
      </c>
      <c r="Q51" s="293">
        <v>0</v>
      </c>
      <c r="R51" s="353">
        <v>0</v>
      </c>
      <c r="S51" s="353">
        <v>0</v>
      </c>
      <c r="T51" s="353">
        <v>0</v>
      </c>
      <c r="U51" s="353">
        <v>9205</v>
      </c>
      <c r="V51" s="353">
        <v>7333</v>
      </c>
      <c r="W51" s="353">
        <v>6007</v>
      </c>
      <c r="X51" s="383">
        <f>'FY18'!T8</f>
        <v>578</v>
      </c>
      <c r="Y51" s="353">
        <v>7671</v>
      </c>
      <c r="Z51" s="353">
        <v>9490</v>
      </c>
      <c r="AA51" s="353">
        <v>2173</v>
      </c>
      <c r="AB51" s="353">
        <f>'FY22'!T8</f>
        <v>0</v>
      </c>
      <c r="AC51" s="353">
        <f>'FY23'!Q8</f>
        <v>204</v>
      </c>
      <c r="AD51" s="321"/>
      <c r="AE51" s="302"/>
    </row>
    <row r="52" spans="1:31" x14ac:dyDescent="0.2">
      <c r="A52" s="279" t="s">
        <v>18</v>
      </c>
      <c r="B52" s="352">
        <v>24524</v>
      </c>
      <c r="C52" s="352">
        <v>22420</v>
      </c>
      <c r="D52" s="352">
        <v>16796</v>
      </c>
      <c r="E52" s="352">
        <v>11916</v>
      </c>
      <c r="F52" s="352">
        <v>11584</v>
      </c>
      <c r="G52" s="352">
        <v>11584</v>
      </c>
      <c r="H52" s="352">
        <v>11716</v>
      </c>
      <c r="I52" s="369">
        <v>11583</v>
      </c>
      <c r="J52" s="352">
        <v>11571</v>
      </c>
      <c r="K52" s="352">
        <v>11861.842000000001</v>
      </c>
      <c r="L52" s="352">
        <v>19764</v>
      </c>
      <c r="M52" s="352">
        <v>14098</v>
      </c>
      <c r="N52" s="352">
        <v>100.081</v>
      </c>
      <c r="O52" s="293">
        <v>0</v>
      </c>
      <c r="P52" s="352">
        <v>0</v>
      </c>
      <c r="Q52" s="293">
        <v>14560</v>
      </c>
      <c r="R52" s="353">
        <v>0</v>
      </c>
      <c r="S52" s="353">
        <v>26</v>
      </c>
      <c r="T52" s="353">
        <v>7794</v>
      </c>
      <c r="U52" s="353">
        <v>14465</v>
      </c>
      <c r="V52" s="353">
        <v>14154</v>
      </c>
      <c r="W52" s="353">
        <v>16243</v>
      </c>
      <c r="X52" s="383">
        <f>'FY18'!T9</f>
        <v>16785</v>
      </c>
      <c r="Y52" s="353">
        <v>13282</v>
      </c>
      <c r="Z52" s="353">
        <v>17441</v>
      </c>
      <c r="AA52" s="353">
        <v>13791</v>
      </c>
      <c r="AB52" s="353">
        <f>'FY22'!T9</f>
        <v>9737</v>
      </c>
      <c r="AC52" s="353">
        <f>'FY23'!Q9</f>
        <v>17643</v>
      </c>
      <c r="AD52" s="321"/>
      <c r="AE52" s="302"/>
    </row>
    <row r="53" spans="1:31" x14ac:dyDescent="0.2">
      <c r="A53" s="279" t="s">
        <v>19</v>
      </c>
      <c r="B53" s="352">
        <v>17660</v>
      </c>
      <c r="C53" s="352">
        <v>16339</v>
      </c>
      <c r="D53" s="352">
        <v>11413</v>
      </c>
      <c r="E53" s="352">
        <v>8555</v>
      </c>
      <c r="F53" s="352">
        <f>6346+1950</f>
        <v>8296</v>
      </c>
      <c r="G53" s="352">
        <v>8331</v>
      </c>
      <c r="H53" s="352">
        <v>8435</v>
      </c>
      <c r="I53" s="369">
        <v>8424</v>
      </c>
      <c r="J53" s="352">
        <v>8353</v>
      </c>
      <c r="K53" s="352">
        <v>8497.4060000000009</v>
      </c>
      <c r="L53" s="352">
        <v>14347</v>
      </c>
      <c r="M53" s="352">
        <v>10253</v>
      </c>
      <c r="N53" s="352">
        <v>8424</v>
      </c>
      <c r="O53" s="293">
        <v>8424</v>
      </c>
      <c r="P53" s="352">
        <v>13712</v>
      </c>
      <c r="Q53" s="293">
        <v>4637.0739999999996</v>
      </c>
      <c r="R53" s="353">
        <v>0</v>
      </c>
      <c r="S53" s="353">
        <v>8519</v>
      </c>
      <c r="T53" s="353">
        <v>0</v>
      </c>
      <c r="U53" s="353">
        <v>0</v>
      </c>
      <c r="V53" s="353">
        <v>0</v>
      </c>
      <c r="W53" s="353">
        <v>0</v>
      </c>
      <c r="X53" s="383">
        <f>'FY18'!T10</f>
        <v>0</v>
      </c>
      <c r="Y53" s="353">
        <v>9109</v>
      </c>
      <c r="Z53" s="353">
        <v>11972</v>
      </c>
      <c r="AA53" s="353">
        <v>8209</v>
      </c>
      <c r="AB53" s="353">
        <f>'FY22'!T10</f>
        <v>9711</v>
      </c>
      <c r="AC53" s="353">
        <f>'FY23'!Q10</f>
        <v>10898</v>
      </c>
      <c r="AD53" s="321"/>
      <c r="AE53" s="302"/>
    </row>
    <row r="54" spans="1:31" x14ac:dyDescent="0.2">
      <c r="A54" s="279" t="s">
        <v>20</v>
      </c>
      <c r="B54" s="352">
        <v>323268</v>
      </c>
      <c r="C54" s="352">
        <v>294207</v>
      </c>
      <c r="D54" s="352">
        <v>220358</v>
      </c>
      <c r="E54" s="352">
        <v>157076</v>
      </c>
      <c r="F54" s="352">
        <v>122667</v>
      </c>
      <c r="G54" s="352">
        <v>152372</v>
      </c>
      <c r="H54" s="352">
        <v>153277</v>
      </c>
      <c r="I54" s="369">
        <v>152564.326</v>
      </c>
      <c r="J54" s="352">
        <v>152691</v>
      </c>
      <c r="K54" s="352">
        <v>181820.30799999999</v>
      </c>
      <c r="L54" s="352">
        <v>260521</v>
      </c>
      <c r="M54" s="352">
        <v>185841</v>
      </c>
      <c r="N54" s="352">
        <v>152691</v>
      </c>
      <c r="O54" s="293">
        <v>150289.20699999999</v>
      </c>
      <c r="P54" s="352">
        <v>248823</v>
      </c>
      <c r="Q54" s="293">
        <v>250589</v>
      </c>
      <c r="R54" s="353">
        <v>236770</v>
      </c>
      <c r="S54" s="353">
        <v>146872</v>
      </c>
      <c r="T54" s="353">
        <v>167374</v>
      </c>
      <c r="U54" s="353">
        <v>189775</v>
      </c>
      <c r="V54" s="353">
        <v>186556</v>
      </c>
      <c r="W54" s="353">
        <v>182682</v>
      </c>
      <c r="X54" s="383">
        <f>'FY18'!T11</f>
        <v>142120</v>
      </c>
      <c r="Y54" s="353">
        <v>175155</v>
      </c>
      <c r="Z54" s="353">
        <v>309044</v>
      </c>
      <c r="AA54" s="353">
        <v>154754</v>
      </c>
      <c r="AB54" s="353">
        <f>'FY22'!T11</f>
        <v>172474</v>
      </c>
      <c r="AC54" s="353">
        <f>'FY23'!Q11</f>
        <v>232573</v>
      </c>
      <c r="AD54" s="321"/>
      <c r="AE54" s="302"/>
    </row>
    <row r="55" spans="1:31" x14ac:dyDescent="0.2">
      <c r="A55" s="279" t="s">
        <v>21</v>
      </c>
      <c r="B55" s="352">
        <v>53126</v>
      </c>
      <c r="C55" s="352">
        <v>53177</v>
      </c>
      <c r="D55" s="352">
        <v>33751</v>
      </c>
      <c r="E55" s="352">
        <v>23685</v>
      </c>
      <c r="F55" s="352">
        <v>23609</v>
      </c>
      <c r="G55" s="352">
        <v>25237</v>
      </c>
      <c r="H55" s="352">
        <v>24113</v>
      </c>
      <c r="I55" s="369">
        <v>25273</v>
      </c>
      <c r="J55" s="352">
        <v>25061</v>
      </c>
      <c r="K55" s="352">
        <v>30114.153999999999</v>
      </c>
      <c r="L55" s="352">
        <v>43110</v>
      </c>
      <c r="M55" s="352">
        <v>30759.891</v>
      </c>
      <c r="N55" s="352">
        <v>23332.591</v>
      </c>
      <c r="O55" s="293">
        <v>22725</v>
      </c>
      <c r="P55" s="352">
        <v>41185</v>
      </c>
      <c r="Q55" s="293">
        <v>34410.377</v>
      </c>
      <c r="R55" s="353">
        <v>29893</v>
      </c>
      <c r="S55" s="353">
        <v>22684</v>
      </c>
      <c r="T55" s="353">
        <v>26800</v>
      </c>
      <c r="U55" s="353">
        <v>27732</v>
      </c>
      <c r="V55" s="353">
        <v>24425</v>
      </c>
      <c r="W55" s="353">
        <v>28023</v>
      </c>
      <c r="X55" s="383">
        <f>'FY18'!T12</f>
        <v>29331</v>
      </c>
      <c r="Y55" s="353">
        <v>26756</v>
      </c>
      <c r="Z55" s="353">
        <v>36754</v>
      </c>
      <c r="AA55" s="353">
        <v>29855</v>
      </c>
      <c r="AB55" s="353">
        <f>'FY22'!T12</f>
        <v>28903</v>
      </c>
      <c r="AC55" s="353">
        <f>'FY23'!Q12</f>
        <v>29642</v>
      </c>
      <c r="AD55" s="321"/>
      <c r="AE55" s="302"/>
    </row>
    <row r="56" spans="1:31" x14ac:dyDescent="0.2">
      <c r="A56" s="279" t="s">
        <v>22</v>
      </c>
      <c r="B56" s="352">
        <v>5643</v>
      </c>
      <c r="C56" s="352">
        <v>7312</v>
      </c>
      <c r="D56" s="352">
        <v>7296</v>
      </c>
      <c r="E56" s="352">
        <v>6891</v>
      </c>
      <c r="F56" s="352">
        <v>2986</v>
      </c>
      <c r="G56" s="352">
        <v>7258</v>
      </c>
      <c r="H56" s="352">
        <v>7552</v>
      </c>
      <c r="I56" s="369">
        <v>7258</v>
      </c>
      <c r="J56" s="352">
        <v>7258</v>
      </c>
      <c r="K56" s="352">
        <v>7388.8710000000001</v>
      </c>
      <c r="L56" s="352">
        <v>130.87100000000001</v>
      </c>
      <c r="M56" s="352">
        <v>0</v>
      </c>
      <c r="N56" s="352">
        <v>0</v>
      </c>
      <c r="O56" s="293">
        <v>0</v>
      </c>
      <c r="P56" s="352">
        <v>0</v>
      </c>
      <c r="Q56" s="293">
        <v>0</v>
      </c>
      <c r="R56" s="353">
        <v>0</v>
      </c>
      <c r="S56" s="353">
        <v>0</v>
      </c>
      <c r="T56" s="353">
        <v>0</v>
      </c>
      <c r="U56" s="353">
        <v>0</v>
      </c>
      <c r="V56" s="353">
        <v>0</v>
      </c>
      <c r="W56" s="353">
        <v>0</v>
      </c>
      <c r="X56" s="383">
        <f>'FY18'!T13</f>
        <v>0</v>
      </c>
      <c r="Y56" s="353">
        <v>0</v>
      </c>
      <c r="Z56" s="353">
        <v>0</v>
      </c>
      <c r="AA56" s="353">
        <v>0</v>
      </c>
      <c r="AB56" s="353">
        <f>'FY22'!T13</f>
        <v>0</v>
      </c>
      <c r="AC56" s="353">
        <f>'FY23'!Q13</f>
        <v>0</v>
      </c>
      <c r="AD56" s="321"/>
      <c r="AE56" s="302"/>
    </row>
    <row r="57" spans="1:31" x14ac:dyDescent="0.2">
      <c r="A57" s="279" t="s">
        <v>23</v>
      </c>
      <c r="B57" s="352">
        <v>33441</v>
      </c>
      <c r="C57" s="352">
        <v>30519</v>
      </c>
      <c r="D57" s="352">
        <v>22835</v>
      </c>
      <c r="E57" s="352">
        <v>16249</v>
      </c>
      <c r="F57" s="352">
        <v>14802</v>
      </c>
      <c r="G57" s="352">
        <v>15797</v>
      </c>
      <c r="H57" s="352">
        <v>16088</v>
      </c>
      <c r="I57" s="369">
        <v>15784</v>
      </c>
      <c r="J57" s="352">
        <v>15796</v>
      </c>
      <c r="K57" s="352">
        <v>15946.7</v>
      </c>
      <c r="L57" s="352">
        <v>26950</v>
      </c>
      <c r="M57" s="352">
        <v>19225</v>
      </c>
      <c r="N57" s="352">
        <v>15796</v>
      </c>
      <c r="O57" s="293">
        <v>15771.227999999999</v>
      </c>
      <c r="P57" s="352">
        <v>25711</v>
      </c>
      <c r="Q57" s="293">
        <v>25923</v>
      </c>
      <c r="R57" s="353">
        <v>24451</v>
      </c>
      <c r="S57" s="353">
        <v>16097</v>
      </c>
      <c r="T57" s="353">
        <v>17374</v>
      </c>
      <c r="U57" s="353">
        <v>19630</v>
      </c>
      <c r="V57" s="353">
        <v>18619</v>
      </c>
      <c r="W57" s="353">
        <v>22888</v>
      </c>
      <c r="X57" s="383">
        <f>'FY18'!T14</f>
        <v>22648</v>
      </c>
      <c r="Y57" s="353">
        <v>18120</v>
      </c>
      <c r="Z57" s="353">
        <v>23884</v>
      </c>
      <c r="AA57" s="353">
        <v>19371</v>
      </c>
      <c r="AB57" s="353">
        <f>'FY22'!T14</f>
        <v>21330</v>
      </c>
      <c r="AC57" s="353">
        <f>'FY23'!Q14</f>
        <v>24059</v>
      </c>
      <c r="AD57" s="321"/>
      <c r="AE57" s="302"/>
    </row>
    <row r="58" spans="1:31" x14ac:dyDescent="0.2">
      <c r="A58" s="279" t="s">
        <v>24</v>
      </c>
      <c r="B58" s="352">
        <v>80</v>
      </c>
      <c r="C58" s="352">
        <v>7289</v>
      </c>
      <c r="D58" s="352">
        <v>31</v>
      </c>
      <c r="E58" s="352">
        <v>0</v>
      </c>
      <c r="F58" s="352">
        <v>7245</v>
      </c>
      <c r="G58" s="352">
        <v>7258</v>
      </c>
      <c r="H58" s="352">
        <v>7258</v>
      </c>
      <c r="I58" s="369">
        <v>0</v>
      </c>
      <c r="J58" s="352">
        <v>0</v>
      </c>
      <c r="K58" s="352">
        <v>7316.1189999999997</v>
      </c>
      <c r="L58" s="352">
        <v>58.119</v>
      </c>
      <c r="M58" s="352">
        <v>0</v>
      </c>
      <c r="N58" s="352">
        <v>0</v>
      </c>
      <c r="O58" s="293">
        <v>0</v>
      </c>
      <c r="P58" s="352">
        <v>0</v>
      </c>
      <c r="Q58" s="293">
        <v>0</v>
      </c>
      <c r="R58" s="353">
        <v>0</v>
      </c>
      <c r="S58" s="353">
        <v>0</v>
      </c>
      <c r="T58" s="353">
        <v>0</v>
      </c>
      <c r="U58" s="353">
        <v>0</v>
      </c>
      <c r="V58" s="353">
        <v>0</v>
      </c>
      <c r="W58" s="353">
        <v>0</v>
      </c>
      <c r="X58" s="383">
        <f>'FY18'!T15</f>
        <v>0</v>
      </c>
      <c r="Y58" s="353">
        <v>0</v>
      </c>
      <c r="Z58" s="353">
        <v>0</v>
      </c>
      <c r="AA58" s="353">
        <v>0</v>
      </c>
      <c r="AB58" s="353">
        <f>'FY22'!T15</f>
        <v>0</v>
      </c>
      <c r="AC58" s="353">
        <f>'FY23'!Q15</f>
        <v>0</v>
      </c>
      <c r="AD58" s="321"/>
      <c r="AE58" s="302"/>
    </row>
    <row r="59" spans="1:31" x14ac:dyDescent="0.2">
      <c r="A59" s="279" t="s">
        <v>25</v>
      </c>
      <c r="B59" s="352">
        <v>329516</v>
      </c>
      <c r="C59" s="352">
        <v>355454</v>
      </c>
      <c r="D59" s="352">
        <v>267130</v>
      </c>
      <c r="E59" s="352">
        <v>190621</v>
      </c>
      <c r="F59" s="352">
        <v>185346</v>
      </c>
      <c r="G59" s="352">
        <v>181708</v>
      </c>
      <c r="H59" s="352">
        <v>185760</v>
      </c>
      <c r="I59" s="369">
        <v>185335</v>
      </c>
      <c r="J59" s="352">
        <v>185335</v>
      </c>
      <c r="K59" s="352">
        <v>187989.56</v>
      </c>
      <c r="L59" s="352">
        <v>252935</v>
      </c>
      <c r="M59" s="352">
        <v>225573</v>
      </c>
      <c r="N59" s="352">
        <v>185335</v>
      </c>
      <c r="O59" s="293">
        <v>176960</v>
      </c>
      <c r="P59" s="352">
        <v>253829</v>
      </c>
      <c r="Q59" s="293">
        <v>205098.92</v>
      </c>
      <c r="R59" s="353">
        <v>217696</v>
      </c>
      <c r="S59" s="353">
        <v>95435</v>
      </c>
      <c r="T59" s="353">
        <v>110619</v>
      </c>
      <c r="U59" s="353">
        <v>184662</v>
      </c>
      <c r="V59" s="353">
        <v>185867</v>
      </c>
      <c r="W59" s="353">
        <v>183232</v>
      </c>
      <c r="X59" s="383">
        <f>'FY18'!T16</f>
        <v>184725</v>
      </c>
      <c r="Y59" s="353">
        <v>185050</v>
      </c>
      <c r="Z59" s="353">
        <v>219366</v>
      </c>
      <c r="AA59" s="353">
        <v>212468</v>
      </c>
      <c r="AB59" s="353">
        <f>'FY22'!T16</f>
        <v>218863</v>
      </c>
      <c r="AC59" s="353">
        <f>'FY23'!Q16</f>
        <v>185967</v>
      </c>
      <c r="AD59" s="321"/>
      <c r="AE59" s="302"/>
    </row>
    <row r="60" spans="1:31" x14ac:dyDescent="0.2">
      <c r="A60" s="279" t="s">
        <v>26</v>
      </c>
      <c r="B60" s="352">
        <v>24523</v>
      </c>
      <c r="C60" s="352">
        <v>22353</v>
      </c>
      <c r="D60" s="352">
        <v>16772</v>
      </c>
      <c r="E60" s="352">
        <v>11916</v>
      </c>
      <c r="F60" s="352">
        <v>11584</v>
      </c>
      <c r="G60" s="352">
        <v>11584</v>
      </c>
      <c r="H60" s="352">
        <v>11583</v>
      </c>
      <c r="I60" s="369">
        <v>11583</v>
      </c>
      <c r="J60" s="352">
        <v>11583</v>
      </c>
      <c r="K60" s="352">
        <v>11732.169</v>
      </c>
      <c r="L60" s="352">
        <v>19732.280999999999</v>
      </c>
      <c r="M60" s="352">
        <v>14098</v>
      </c>
      <c r="N60" s="352">
        <v>11580.041999999999</v>
      </c>
      <c r="O60" s="293">
        <v>7696</v>
      </c>
      <c r="P60" s="352">
        <v>18876</v>
      </c>
      <c r="Q60" s="293">
        <v>19011</v>
      </c>
      <c r="R60" s="353">
        <v>17962</v>
      </c>
      <c r="S60" s="353">
        <v>11807</v>
      </c>
      <c r="T60" s="353">
        <v>12207</v>
      </c>
      <c r="U60" s="353">
        <v>11584</v>
      </c>
      <c r="V60" s="353">
        <v>14142</v>
      </c>
      <c r="W60" s="353">
        <v>16704</v>
      </c>
      <c r="X60" s="383">
        <f>'FY18'!T17</f>
        <v>16704</v>
      </c>
      <c r="Y60" s="353">
        <v>11584</v>
      </c>
      <c r="Z60" s="353">
        <v>17515</v>
      </c>
      <c r="AA60" s="353">
        <v>13790</v>
      </c>
      <c r="AB60" s="353">
        <f>'FY22'!T17</f>
        <v>15618</v>
      </c>
      <c r="AC60" s="353">
        <f>'FY23'!Q17</f>
        <v>16277</v>
      </c>
      <c r="AD60" s="321"/>
      <c r="AE60" s="302"/>
    </row>
    <row r="61" spans="1:31" x14ac:dyDescent="0.2">
      <c r="A61" s="279" t="s">
        <v>27</v>
      </c>
      <c r="B61" s="352">
        <v>57966</v>
      </c>
      <c r="C61" s="352">
        <v>52748</v>
      </c>
      <c r="D61" s="352">
        <v>39925</v>
      </c>
      <c r="E61" s="352">
        <v>27961</v>
      </c>
      <c r="F61" s="352">
        <v>27381</v>
      </c>
      <c r="G61" s="352">
        <v>27381</v>
      </c>
      <c r="H61" s="352">
        <v>27747</v>
      </c>
      <c r="I61" s="369">
        <v>27219</v>
      </c>
      <c r="J61" s="352">
        <v>27379</v>
      </c>
      <c r="K61" s="352">
        <v>32754</v>
      </c>
      <c r="L61" s="352">
        <v>46714</v>
      </c>
      <c r="M61" s="352">
        <v>33323</v>
      </c>
      <c r="N61" s="352">
        <v>27379</v>
      </c>
      <c r="O61" s="293">
        <v>27379</v>
      </c>
      <c r="P61" s="352">
        <v>44605</v>
      </c>
      <c r="Q61" s="293">
        <v>40287.116000000002</v>
      </c>
      <c r="R61" s="353">
        <v>42404</v>
      </c>
      <c r="S61" s="353">
        <v>27870</v>
      </c>
      <c r="T61" s="353">
        <v>29986</v>
      </c>
      <c r="U61" s="353">
        <v>34152</v>
      </c>
      <c r="V61" s="353">
        <v>33364</v>
      </c>
      <c r="W61" s="353">
        <v>33799</v>
      </c>
      <c r="X61" s="383">
        <f>'FY18'!T18</f>
        <v>33805</v>
      </c>
      <c r="Y61" s="353">
        <v>31399</v>
      </c>
      <c r="Z61" s="353">
        <v>41400</v>
      </c>
      <c r="AA61" s="353">
        <v>33579</v>
      </c>
      <c r="AB61" s="353">
        <f>'FY22'!T18</f>
        <v>34047</v>
      </c>
      <c r="AC61" s="353">
        <f>'FY23'!Q18</f>
        <v>41649</v>
      </c>
      <c r="AD61" s="321"/>
      <c r="AE61" s="302"/>
    </row>
    <row r="62" spans="1:31" x14ac:dyDescent="0.2">
      <c r="A62" s="279" t="s">
        <v>78</v>
      </c>
      <c r="B62" s="352">
        <v>35673</v>
      </c>
      <c r="C62" s="352">
        <v>32720</v>
      </c>
      <c r="D62" s="352">
        <v>24480</v>
      </c>
      <c r="E62" s="352">
        <v>17332</v>
      </c>
      <c r="F62" s="352">
        <v>16850</v>
      </c>
      <c r="G62" s="352">
        <v>16850</v>
      </c>
      <c r="H62" s="352">
        <v>17219</v>
      </c>
      <c r="I62" s="369">
        <v>16849</v>
      </c>
      <c r="J62" s="352">
        <v>16849</v>
      </c>
      <c r="K62" s="352">
        <v>17067.526999999998</v>
      </c>
      <c r="L62" s="352">
        <v>28747</v>
      </c>
      <c r="M62" s="352">
        <v>20507</v>
      </c>
      <c r="N62" s="352">
        <v>16849</v>
      </c>
      <c r="O62" s="293">
        <v>16849</v>
      </c>
      <c r="P62" s="352">
        <v>26803</v>
      </c>
      <c r="Q62" s="293">
        <v>0</v>
      </c>
      <c r="R62" s="353">
        <v>0</v>
      </c>
      <c r="S62" s="353">
        <v>0</v>
      </c>
      <c r="T62" s="353">
        <v>10424</v>
      </c>
      <c r="U62" s="353">
        <v>21040</v>
      </c>
      <c r="V62" s="353">
        <v>20325</v>
      </c>
      <c r="W62" s="353">
        <v>13732</v>
      </c>
      <c r="X62" s="383">
        <f>'FY18'!T19</f>
        <v>12957</v>
      </c>
      <c r="Y62" s="353">
        <v>19328</v>
      </c>
      <c r="Z62" s="353">
        <v>25471</v>
      </c>
      <c r="AA62" s="353">
        <v>20649</v>
      </c>
      <c r="AB62" s="353">
        <f>'FY22'!T19</f>
        <v>22753</v>
      </c>
      <c r="AC62" s="353">
        <f>'FY23'!Q19</f>
        <v>25663</v>
      </c>
      <c r="AD62" s="321"/>
      <c r="AE62" s="302"/>
    </row>
    <row r="63" spans="1:31" x14ac:dyDescent="0.2">
      <c r="A63" s="279" t="s">
        <v>28</v>
      </c>
      <c r="B63" s="352">
        <v>20065</v>
      </c>
      <c r="C63" s="352">
        <v>18355</v>
      </c>
      <c r="D63" s="352">
        <v>10795</v>
      </c>
      <c r="E63" s="352">
        <v>9750</v>
      </c>
      <c r="F63" s="352">
        <v>9478</v>
      </c>
      <c r="G63" s="352">
        <v>9478</v>
      </c>
      <c r="H63" s="352">
        <v>9603</v>
      </c>
      <c r="I63" s="369">
        <v>9477</v>
      </c>
      <c r="J63" s="352">
        <v>9477</v>
      </c>
      <c r="K63" s="352">
        <v>9543.6380000000008</v>
      </c>
      <c r="L63" s="352">
        <v>12934</v>
      </c>
      <c r="M63" s="352">
        <v>11534.998</v>
      </c>
      <c r="N63" s="352">
        <v>9477</v>
      </c>
      <c r="O63" s="293">
        <v>154.077</v>
      </c>
      <c r="P63" s="352">
        <v>0</v>
      </c>
      <c r="Q63" s="293">
        <v>0</v>
      </c>
      <c r="R63" s="353">
        <v>0</v>
      </c>
      <c r="S63" s="353">
        <v>0</v>
      </c>
      <c r="T63" s="353">
        <v>0</v>
      </c>
      <c r="U63" s="353">
        <v>11834</v>
      </c>
      <c r="V63" s="353">
        <v>11579</v>
      </c>
      <c r="W63" s="353">
        <v>0</v>
      </c>
      <c r="X63" s="383">
        <f>'FY18'!T20</f>
        <v>0</v>
      </c>
      <c r="Y63" s="353">
        <v>9477</v>
      </c>
      <c r="Z63" s="353">
        <v>14330</v>
      </c>
      <c r="AA63" s="353">
        <v>10959</v>
      </c>
      <c r="AB63" s="353">
        <f>'FY22'!T20</f>
        <v>12798</v>
      </c>
      <c r="AC63" s="353">
        <f>'FY23'!Q20</f>
        <v>14435</v>
      </c>
      <c r="AD63" s="321"/>
      <c r="AE63" s="302"/>
    </row>
    <row r="64" spans="1:31" x14ac:dyDescent="0.2">
      <c r="A64" s="279" t="s">
        <v>29</v>
      </c>
      <c r="B64" s="352">
        <v>0</v>
      </c>
      <c r="C64" s="352">
        <v>0</v>
      </c>
      <c r="D64" s="352">
        <v>0</v>
      </c>
      <c r="E64" s="352">
        <v>0</v>
      </c>
      <c r="F64" s="352">
        <v>0</v>
      </c>
      <c r="G64" s="352">
        <v>0</v>
      </c>
      <c r="H64" s="352">
        <v>0</v>
      </c>
      <c r="I64" s="369">
        <v>0</v>
      </c>
      <c r="J64" s="352">
        <v>0</v>
      </c>
      <c r="K64" s="352">
        <v>0</v>
      </c>
      <c r="L64" s="352">
        <v>0</v>
      </c>
      <c r="M64" s="352">
        <v>0</v>
      </c>
      <c r="N64" s="352">
        <v>0</v>
      </c>
      <c r="O64" s="293">
        <v>0</v>
      </c>
      <c r="P64" s="352">
        <v>0</v>
      </c>
      <c r="Q64" s="293">
        <v>0</v>
      </c>
      <c r="R64" s="353">
        <v>0</v>
      </c>
      <c r="S64" s="353">
        <v>0</v>
      </c>
      <c r="T64" s="353">
        <v>53908</v>
      </c>
      <c r="U64" s="353">
        <v>0</v>
      </c>
      <c r="V64" s="353">
        <v>0</v>
      </c>
      <c r="W64" s="353">
        <v>73241</v>
      </c>
      <c r="X64" s="383">
        <f>'FY18'!T21</f>
        <v>50166</v>
      </c>
      <c r="Y64" s="353">
        <v>0</v>
      </c>
      <c r="Z64" s="353">
        <v>0</v>
      </c>
      <c r="AA64" s="353">
        <v>0</v>
      </c>
      <c r="AB64" s="353">
        <f>'FY22'!T21</f>
        <v>0</v>
      </c>
      <c r="AC64" s="353">
        <f>'FY23'!Q21</f>
        <v>0</v>
      </c>
      <c r="AD64" s="321"/>
      <c r="AE64" s="302"/>
    </row>
    <row r="65" spans="1:31" x14ac:dyDescent="0.2">
      <c r="A65" s="279" t="s">
        <v>30</v>
      </c>
      <c r="B65" s="352">
        <v>107014</v>
      </c>
      <c r="C65" s="352">
        <v>97884</v>
      </c>
      <c r="D65" s="352">
        <v>72907</v>
      </c>
      <c r="E65" s="352">
        <v>51997</v>
      </c>
      <c r="F65" s="352">
        <v>50549</v>
      </c>
      <c r="G65" s="352">
        <v>50549</v>
      </c>
      <c r="H65" s="352">
        <v>51025</v>
      </c>
      <c r="I65" s="369">
        <v>50071</v>
      </c>
      <c r="J65" s="352">
        <v>49744</v>
      </c>
      <c r="K65" s="352">
        <v>60993.146999999997</v>
      </c>
      <c r="L65" s="352">
        <v>86242</v>
      </c>
      <c r="M65" s="352">
        <v>61520</v>
      </c>
      <c r="N65" s="352">
        <v>50546</v>
      </c>
      <c r="O65" s="293">
        <v>50546</v>
      </c>
      <c r="P65" s="352">
        <v>82368</v>
      </c>
      <c r="Q65" s="293">
        <v>79455.407999999996</v>
      </c>
      <c r="R65" s="353">
        <v>78157</v>
      </c>
      <c r="S65" s="353">
        <v>37365</v>
      </c>
      <c r="T65" s="353">
        <v>11800</v>
      </c>
      <c r="U65" s="353">
        <v>62273</v>
      </c>
      <c r="V65" s="353">
        <v>60965</v>
      </c>
      <c r="W65" s="353">
        <v>18125</v>
      </c>
      <c r="X65" s="383">
        <f>'FY18'!T22</f>
        <v>18099</v>
      </c>
      <c r="Y65" s="353">
        <v>57983</v>
      </c>
      <c r="Z65" s="353">
        <v>76434</v>
      </c>
      <c r="AA65" s="353">
        <v>61350</v>
      </c>
      <c r="AB65" s="353">
        <f>'FY22'!T22</f>
        <v>68257</v>
      </c>
      <c r="AC65" s="353">
        <f>'FY23'!Q22</f>
        <v>76374</v>
      </c>
      <c r="AD65" s="321"/>
      <c r="AE65" s="302"/>
    </row>
    <row r="66" spans="1:31" x14ac:dyDescent="0.2">
      <c r="A66" s="279" t="s">
        <v>31</v>
      </c>
      <c r="B66" s="352">
        <v>26754</v>
      </c>
      <c r="C66" s="352">
        <v>24558</v>
      </c>
      <c r="D66" s="352">
        <v>18329</v>
      </c>
      <c r="E66" s="352">
        <v>12999</v>
      </c>
      <c r="F66" s="352">
        <v>12637</v>
      </c>
      <c r="G66" s="352">
        <v>12637</v>
      </c>
      <c r="H66" s="352">
        <v>12734</v>
      </c>
      <c r="I66" s="369">
        <v>12636</v>
      </c>
      <c r="J66" s="352">
        <v>12636</v>
      </c>
      <c r="K66" s="352">
        <v>15117</v>
      </c>
      <c r="L66" s="352">
        <v>21560</v>
      </c>
      <c r="M66" s="352">
        <v>15082.721</v>
      </c>
      <c r="N66" s="352">
        <v>153.14599999999999</v>
      </c>
      <c r="O66" s="293">
        <v>7555.62</v>
      </c>
      <c r="P66" s="352">
        <v>20593</v>
      </c>
      <c r="Q66" s="293">
        <v>20738</v>
      </c>
      <c r="R66" s="353">
        <v>4840</v>
      </c>
      <c r="S66" s="353">
        <v>0</v>
      </c>
      <c r="T66" s="353">
        <v>0</v>
      </c>
      <c r="U66" s="353">
        <v>12270</v>
      </c>
      <c r="V66" s="353">
        <v>15439</v>
      </c>
      <c r="W66" s="353">
        <v>0</v>
      </c>
      <c r="X66" s="383">
        <f>'FY18'!T23</f>
        <v>0</v>
      </c>
      <c r="Y66" s="353">
        <v>14495</v>
      </c>
      <c r="Z66" s="353">
        <v>19108</v>
      </c>
      <c r="AA66" s="353">
        <v>12636</v>
      </c>
      <c r="AB66" s="353">
        <f>'FY22'!T23</f>
        <v>17064</v>
      </c>
      <c r="AC66" s="353">
        <f>'FY23'!Q23</f>
        <v>15733</v>
      </c>
      <c r="AD66" s="321"/>
      <c r="AE66" s="302"/>
    </row>
    <row r="67" spans="1:31" x14ac:dyDescent="0.2">
      <c r="A67" s="279" t="s">
        <v>32</v>
      </c>
      <c r="B67" s="352">
        <v>0</v>
      </c>
      <c r="C67" s="352">
        <v>0</v>
      </c>
      <c r="D67" s="352">
        <v>0</v>
      </c>
      <c r="E67" s="352">
        <v>0</v>
      </c>
      <c r="F67" s="352">
        <v>0</v>
      </c>
      <c r="G67" s="352">
        <v>0</v>
      </c>
      <c r="H67" s="352">
        <v>0</v>
      </c>
      <c r="I67" s="369">
        <v>0</v>
      </c>
      <c r="J67" s="352">
        <v>0</v>
      </c>
      <c r="K67" s="352">
        <v>0</v>
      </c>
      <c r="L67" s="352">
        <v>0</v>
      </c>
      <c r="M67" s="352">
        <v>0</v>
      </c>
      <c r="N67" s="352">
        <v>0</v>
      </c>
      <c r="O67" s="293">
        <v>0</v>
      </c>
      <c r="P67" s="352">
        <v>0</v>
      </c>
      <c r="Q67" s="293">
        <v>0</v>
      </c>
      <c r="R67" s="353">
        <v>0</v>
      </c>
      <c r="S67" s="353">
        <v>0</v>
      </c>
      <c r="T67" s="353">
        <v>11464</v>
      </c>
      <c r="U67" s="353">
        <v>0</v>
      </c>
      <c r="V67" s="353">
        <v>0</v>
      </c>
      <c r="W67" s="353">
        <v>9816</v>
      </c>
      <c r="X67" s="383">
        <f>'FY18'!T24</f>
        <v>10668</v>
      </c>
      <c r="Y67" s="353">
        <v>0</v>
      </c>
      <c r="Z67" s="353">
        <v>0</v>
      </c>
      <c r="AA67" s="353">
        <v>0</v>
      </c>
      <c r="AB67" s="353">
        <f>'FY22'!T24</f>
        <v>0</v>
      </c>
      <c r="AC67" s="353">
        <f>'FY23'!Q24</f>
        <v>0</v>
      </c>
      <c r="AD67" s="321"/>
      <c r="AE67" s="302"/>
    </row>
    <row r="68" spans="1:31" x14ac:dyDescent="0.2">
      <c r="A68" s="279" t="s">
        <v>33</v>
      </c>
      <c r="B68" s="352">
        <v>20173</v>
      </c>
      <c r="C68" s="352">
        <v>20339</v>
      </c>
      <c r="D68" s="352">
        <v>15317</v>
      </c>
      <c r="E68" s="352">
        <v>10833</v>
      </c>
      <c r="F68" s="352">
        <v>10531</v>
      </c>
      <c r="G68" s="352">
        <v>10531</v>
      </c>
      <c r="H68" s="352">
        <v>10835</v>
      </c>
      <c r="I68" s="369">
        <v>10530</v>
      </c>
      <c r="J68" s="352">
        <v>10530</v>
      </c>
      <c r="K68" s="352">
        <v>12609.053</v>
      </c>
      <c r="L68" s="352">
        <v>17967</v>
      </c>
      <c r="M68" s="352">
        <v>12817</v>
      </c>
      <c r="N68" s="352">
        <v>10530</v>
      </c>
      <c r="O68" s="293">
        <v>10530</v>
      </c>
      <c r="P68" s="352">
        <v>17160</v>
      </c>
      <c r="Q68" s="293">
        <v>15530</v>
      </c>
      <c r="R68" s="353">
        <v>16329</v>
      </c>
      <c r="S68" s="353">
        <v>10733</v>
      </c>
      <c r="T68" s="353">
        <v>0</v>
      </c>
      <c r="U68" s="353">
        <v>13141</v>
      </c>
      <c r="V68" s="353">
        <v>11440</v>
      </c>
      <c r="W68" s="353">
        <v>231</v>
      </c>
      <c r="X68" s="383">
        <f>'FY18'!T25</f>
        <v>8104</v>
      </c>
      <c r="Y68" s="353">
        <v>11646</v>
      </c>
      <c r="Z68" s="353">
        <v>15924</v>
      </c>
      <c r="AA68" s="353">
        <v>10685</v>
      </c>
      <c r="AB68" s="353">
        <f>'FY22'!T25</f>
        <v>14220</v>
      </c>
      <c r="AC68" s="353">
        <f>'FY23'!Q25</f>
        <v>13707</v>
      </c>
      <c r="AD68" s="321"/>
      <c r="AE68" s="302"/>
    </row>
    <row r="69" spans="1:31" x14ac:dyDescent="0.2">
      <c r="A69" s="279" t="s">
        <v>34</v>
      </c>
      <c r="B69" s="352">
        <v>14311</v>
      </c>
      <c r="C69" s="352">
        <v>16076</v>
      </c>
      <c r="D69" s="352">
        <v>12554</v>
      </c>
      <c r="E69" s="352">
        <v>8503</v>
      </c>
      <c r="F69" s="352">
        <f>192+8233</f>
        <v>8425</v>
      </c>
      <c r="G69" s="352">
        <v>8425</v>
      </c>
      <c r="H69" s="352">
        <v>8619</v>
      </c>
      <c r="I69" s="369">
        <v>8424</v>
      </c>
      <c r="J69" s="352">
        <v>8424</v>
      </c>
      <c r="K69" s="352">
        <v>163.542</v>
      </c>
      <c r="L69" s="352">
        <v>11475.045</v>
      </c>
      <c r="M69" s="352">
        <v>10253</v>
      </c>
      <c r="N69" s="352">
        <v>309.245</v>
      </c>
      <c r="O69" s="293">
        <v>0</v>
      </c>
      <c r="P69" s="352">
        <v>2</v>
      </c>
      <c r="Q69" s="293">
        <v>8424.1059999999998</v>
      </c>
      <c r="R69" s="353">
        <v>8587</v>
      </c>
      <c r="S69" s="353">
        <v>0</v>
      </c>
      <c r="T69" s="353">
        <v>11499</v>
      </c>
      <c r="U69" s="353">
        <v>8614</v>
      </c>
      <c r="V69" s="353">
        <v>7317</v>
      </c>
      <c r="W69" s="353">
        <v>11044</v>
      </c>
      <c r="X69" s="383">
        <f>'FY18'!T26</f>
        <v>11578</v>
      </c>
      <c r="Y69" s="353">
        <v>1819</v>
      </c>
      <c r="Z69" s="353">
        <v>10104</v>
      </c>
      <c r="AA69" s="353">
        <v>1995</v>
      </c>
      <c r="AB69" s="353">
        <f>'FY22'!T26</f>
        <v>10209</v>
      </c>
      <c r="AC69" s="353">
        <f>'FY23'!Q26</f>
        <v>5929</v>
      </c>
      <c r="AD69" s="321"/>
      <c r="AE69" s="302"/>
    </row>
    <row r="70" spans="1:31" x14ac:dyDescent="0.2">
      <c r="A70" s="279" t="s">
        <v>35</v>
      </c>
      <c r="B70" s="352">
        <v>24523</v>
      </c>
      <c r="C70" s="352">
        <v>22068</v>
      </c>
      <c r="D70" s="352">
        <v>16616</v>
      </c>
      <c r="E70" s="352">
        <v>11742</v>
      </c>
      <c r="F70" s="352">
        <v>11584</v>
      </c>
      <c r="G70" s="352">
        <v>11584</v>
      </c>
      <c r="H70" s="352">
        <v>11583</v>
      </c>
      <c r="I70" s="369">
        <v>0</v>
      </c>
      <c r="J70" s="352">
        <v>11583</v>
      </c>
      <c r="K70" s="352">
        <v>2950.3270000000002</v>
      </c>
      <c r="L70" s="352">
        <v>5193.4009999999998</v>
      </c>
      <c r="M70" s="352">
        <v>6172.69</v>
      </c>
      <c r="N70" s="352">
        <v>0</v>
      </c>
      <c r="O70" s="293">
        <v>0</v>
      </c>
      <c r="P70" s="352">
        <v>14539</v>
      </c>
      <c r="Q70" s="293">
        <v>16458.02</v>
      </c>
      <c r="R70" s="353">
        <v>0</v>
      </c>
      <c r="S70" s="353">
        <v>0</v>
      </c>
      <c r="T70" s="353">
        <v>0</v>
      </c>
      <c r="U70" s="353">
        <v>13712</v>
      </c>
      <c r="V70" s="353">
        <v>11750</v>
      </c>
      <c r="W70" s="353">
        <v>0</v>
      </c>
      <c r="X70" s="383">
        <f>'FY18'!T27</f>
        <v>0</v>
      </c>
      <c r="Y70" s="353">
        <v>13288</v>
      </c>
      <c r="Z70" s="353">
        <v>11215</v>
      </c>
      <c r="AA70" s="353">
        <v>6295</v>
      </c>
      <c r="AB70" s="353">
        <f>'FY22'!T27</f>
        <v>0</v>
      </c>
      <c r="AC70" s="353">
        <f>'FY23'!Q27</f>
        <v>4720</v>
      </c>
      <c r="AD70" s="321"/>
      <c r="AE70" s="302"/>
    </row>
    <row r="71" spans="1:31" x14ac:dyDescent="0.2">
      <c r="A71" s="279" t="s">
        <v>36</v>
      </c>
      <c r="B71" s="352">
        <v>7258</v>
      </c>
      <c r="C71" s="352">
        <v>7307</v>
      </c>
      <c r="D71" s="352">
        <v>7312</v>
      </c>
      <c r="E71" s="352">
        <v>7059</v>
      </c>
      <c r="F71" s="352">
        <v>7258</v>
      </c>
      <c r="G71" s="352">
        <v>6435</v>
      </c>
      <c r="H71" s="352">
        <v>5885</v>
      </c>
      <c r="I71" s="369">
        <v>0</v>
      </c>
      <c r="J71" s="352">
        <v>0</v>
      </c>
      <c r="K71" s="352">
        <v>0</v>
      </c>
      <c r="L71" s="352">
        <v>0</v>
      </c>
      <c r="M71" s="352">
        <v>0</v>
      </c>
      <c r="N71" s="352">
        <v>0</v>
      </c>
      <c r="O71" s="293">
        <v>0</v>
      </c>
      <c r="P71" s="352">
        <v>0</v>
      </c>
      <c r="Q71" s="293">
        <v>0</v>
      </c>
      <c r="R71" s="353">
        <v>0</v>
      </c>
      <c r="S71" s="353">
        <v>0</v>
      </c>
      <c r="T71" s="353">
        <v>3003</v>
      </c>
      <c r="U71" s="353">
        <v>0</v>
      </c>
      <c r="V71" s="353">
        <v>0</v>
      </c>
      <c r="W71" s="353">
        <v>14808</v>
      </c>
      <c r="X71" s="383">
        <f>'FY18'!T28</f>
        <v>13186</v>
      </c>
      <c r="Y71" s="353">
        <v>0</v>
      </c>
      <c r="Z71" s="353">
        <v>0</v>
      </c>
      <c r="AA71" s="353">
        <v>0</v>
      </c>
      <c r="AB71" s="353">
        <f>'FY22'!T28</f>
        <v>0</v>
      </c>
      <c r="AC71" s="353">
        <f>'FY23'!Q28</f>
        <v>0</v>
      </c>
      <c r="AD71" s="321"/>
      <c r="AE71" s="302"/>
    </row>
    <row r="72" spans="1:31" x14ac:dyDescent="0.2">
      <c r="A72" s="279" t="s">
        <v>37</v>
      </c>
      <c r="B72" s="352">
        <v>17970</v>
      </c>
      <c r="C72" s="352">
        <v>10847</v>
      </c>
      <c r="D72" s="352">
        <v>11968</v>
      </c>
      <c r="E72" s="352">
        <v>10833</v>
      </c>
      <c r="F72" s="352">
        <v>10531</v>
      </c>
      <c r="G72" s="352">
        <v>10321</v>
      </c>
      <c r="H72" s="352">
        <v>11912</v>
      </c>
      <c r="I72" s="369">
        <v>10363</v>
      </c>
      <c r="J72" s="352">
        <v>10530</v>
      </c>
      <c r="K72" s="352">
        <v>10522.968999999999</v>
      </c>
      <c r="L72" s="352">
        <v>10697.478999999999</v>
      </c>
      <c r="M72" s="352">
        <v>3376.4320000000002</v>
      </c>
      <c r="N72" s="352">
        <v>5818.192</v>
      </c>
      <c r="O72" s="293">
        <v>9276</v>
      </c>
      <c r="P72" s="352">
        <v>5070</v>
      </c>
      <c r="Q72" s="293">
        <v>4244</v>
      </c>
      <c r="R72" s="353">
        <v>4314</v>
      </c>
      <c r="S72" s="353">
        <v>4708</v>
      </c>
      <c r="T72" s="353">
        <v>2149</v>
      </c>
      <c r="U72" s="353">
        <v>3744</v>
      </c>
      <c r="V72" s="353">
        <v>12865</v>
      </c>
      <c r="W72" s="353">
        <v>17338</v>
      </c>
      <c r="X72" s="383">
        <f>'FY18'!T29</f>
        <v>15677</v>
      </c>
      <c r="Y72" s="353">
        <v>10861</v>
      </c>
      <c r="Z72" s="353">
        <v>15541</v>
      </c>
      <c r="AA72" s="353">
        <v>9852</v>
      </c>
      <c r="AB72" s="353">
        <f>'FY22'!T29</f>
        <v>11940</v>
      </c>
      <c r="AC72" s="353">
        <f>'FY23'!Q29</f>
        <v>8533</v>
      </c>
      <c r="AD72" s="321"/>
      <c r="AE72" s="302"/>
    </row>
    <row r="73" spans="1:31" x14ac:dyDescent="0.2">
      <c r="A73" s="279" t="s">
        <v>38</v>
      </c>
      <c r="B73" s="352">
        <v>23695</v>
      </c>
      <c r="C73" s="352">
        <v>24488</v>
      </c>
      <c r="D73" s="352">
        <v>18526</v>
      </c>
      <c r="E73" s="352">
        <v>5941</v>
      </c>
      <c r="F73" s="352">
        <v>5791</v>
      </c>
      <c r="G73" s="352">
        <v>12637</v>
      </c>
      <c r="H73" s="352">
        <v>11663</v>
      </c>
      <c r="I73" s="369">
        <v>2332</v>
      </c>
      <c r="J73" s="352">
        <v>12636</v>
      </c>
      <c r="K73" s="352">
        <v>12182.797</v>
      </c>
      <c r="L73" s="352">
        <v>7035</v>
      </c>
      <c r="M73" s="352">
        <v>4159.1979999999994</v>
      </c>
      <c r="N73" s="352">
        <v>204.446</v>
      </c>
      <c r="O73" s="293">
        <v>66.461000000000013</v>
      </c>
      <c r="P73" s="352">
        <v>7021</v>
      </c>
      <c r="Q73" s="293">
        <v>12823.556</v>
      </c>
      <c r="R73" s="353">
        <v>9922</v>
      </c>
      <c r="S73" s="353">
        <v>8968</v>
      </c>
      <c r="T73" s="353">
        <v>0</v>
      </c>
      <c r="U73" s="353">
        <v>4987</v>
      </c>
      <c r="V73" s="353">
        <v>11089</v>
      </c>
      <c r="W73" s="353">
        <v>0</v>
      </c>
      <c r="X73" s="383">
        <f>'FY18'!T30</f>
        <v>0</v>
      </c>
      <c r="Y73" s="353">
        <v>14057</v>
      </c>
      <c r="Z73" s="353">
        <v>15924</v>
      </c>
      <c r="AA73" s="353">
        <v>10342</v>
      </c>
      <c r="AB73" s="353">
        <f>'FY22'!T30</f>
        <v>15766</v>
      </c>
      <c r="AC73" s="353">
        <f>'FY23'!Q30</f>
        <v>10581</v>
      </c>
      <c r="AD73" s="321"/>
      <c r="AE73" s="302"/>
    </row>
    <row r="74" spans="1:31" x14ac:dyDescent="0.2">
      <c r="A74" s="358" t="s">
        <v>81</v>
      </c>
      <c r="B74" s="352">
        <v>6973</v>
      </c>
      <c r="C74" s="352">
        <v>23892</v>
      </c>
      <c r="D74" s="352">
        <v>25000</v>
      </c>
      <c r="E74" s="352">
        <v>23715</v>
      </c>
      <c r="F74" s="352">
        <v>25000</v>
      </c>
      <c r="G74" s="352">
        <v>7258</v>
      </c>
      <c r="H74" s="352">
        <v>7258</v>
      </c>
      <c r="I74" s="369">
        <v>5875</v>
      </c>
      <c r="J74" s="352">
        <v>5835</v>
      </c>
      <c r="K74" s="352">
        <v>2047</v>
      </c>
      <c r="L74" s="352">
        <v>0</v>
      </c>
      <c r="M74" s="352">
        <v>0</v>
      </c>
      <c r="N74" s="352">
        <v>0</v>
      </c>
      <c r="O74" s="293">
        <v>0</v>
      </c>
      <c r="P74" s="352">
        <v>0</v>
      </c>
      <c r="Q74" s="293">
        <v>0</v>
      </c>
      <c r="R74" s="353">
        <v>0</v>
      </c>
      <c r="S74" s="353">
        <v>0</v>
      </c>
      <c r="T74" s="353">
        <v>15057</v>
      </c>
      <c r="U74" s="353">
        <v>0</v>
      </c>
      <c r="V74" s="353">
        <v>0</v>
      </c>
      <c r="W74" s="353">
        <v>19837</v>
      </c>
      <c r="X74" s="383">
        <f>'FY18'!T31</f>
        <v>19837</v>
      </c>
      <c r="Y74" s="353">
        <v>0</v>
      </c>
      <c r="Z74" s="353">
        <v>0</v>
      </c>
      <c r="AA74" s="353">
        <v>0</v>
      </c>
      <c r="AB74" s="353">
        <f>'FY22'!T31</f>
        <v>0</v>
      </c>
      <c r="AC74" s="353">
        <f>'FY23'!Q31</f>
        <v>0</v>
      </c>
      <c r="AD74" s="321"/>
      <c r="AE74" s="302"/>
    </row>
    <row r="75" spans="1:31" x14ac:dyDescent="0.2">
      <c r="A75" s="279" t="s">
        <v>39</v>
      </c>
      <c r="B75" s="352">
        <v>25686</v>
      </c>
      <c r="C75" s="352">
        <v>26689</v>
      </c>
      <c r="D75" s="352">
        <v>20083</v>
      </c>
      <c r="E75" s="352">
        <v>14083</v>
      </c>
      <c r="F75" s="352">
        <v>13690</v>
      </c>
      <c r="G75" s="352">
        <v>13690</v>
      </c>
      <c r="H75" s="352">
        <v>13601</v>
      </c>
      <c r="I75" s="369">
        <v>13690</v>
      </c>
      <c r="J75" s="352">
        <v>13690</v>
      </c>
      <c r="K75" s="352">
        <v>16361.326999999999</v>
      </c>
      <c r="L75" s="352">
        <v>22982.912</v>
      </c>
      <c r="M75" s="352">
        <v>16662</v>
      </c>
      <c r="N75" s="352">
        <v>243.822</v>
      </c>
      <c r="O75" s="293">
        <v>62.7</v>
      </c>
      <c r="P75" s="352">
        <v>22309</v>
      </c>
      <c r="Q75" s="293">
        <v>13690</v>
      </c>
      <c r="R75" s="353">
        <v>0</v>
      </c>
      <c r="S75" s="353">
        <v>0</v>
      </c>
      <c r="T75" s="353">
        <v>24323</v>
      </c>
      <c r="U75" s="353">
        <v>17095</v>
      </c>
      <c r="V75" s="353">
        <v>14066</v>
      </c>
      <c r="W75" s="353">
        <v>32043</v>
      </c>
      <c r="X75" s="383">
        <f>'FY18'!T32</f>
        <v>14268</v>
      </c>
      <c r="Y75" s="353">
        <v>14373</v>
      </c>
      <c r="Z75" s="353">
        <v>20278</v>
      </c>
      <c r="AA75" s="353">
        <v>16298</v>
      </c>
      <c r="AB75" s="353">
        <f>'FY22'!T32</f>
        <v>18487</v>
      </c>
      <c r="AC75" s="353">
        <f>'FY23'!Q32</f>
        <v>19142</v>
      </c>
      <c r="AD75" s="321"/>
      <c r="AE75" s="302"/>
    </row>
    <row r="76" spans="1:31" x14ac:dyDescent="0.2">
      <c r="A76" s="279" t="s">
        <v>40</v>
      </c>
      <c r="B76" s="352">
        <v>45901</v>
      </c>
      <c r="C76" s="352">
        <v>42417</v>
      </c>
      <c r="D76" s="352">
        <v>32137</v>
      </c>
      <c r="E76" s="352">
        <v>22584</v>
      </c>
      <c r="F76" s="352">
        <v>22115</v>
      </c>
      <c r="G76" s="352">
        <v>22103</v>
      </c>
      <c r="H76" s="352">
        <v>22277</v>
      </c>
      <c r="I76" s="369">
        <v>22114</v>
      </c>
      <c r="J76" s="352">
        <v>22114</v>
      </c>
      <c r="K76" s="352">
        <v>26455.819</v>
      </c>
      <c r="L76" s="352">
        <v>37730.241999999998</v>
      </c>
      <c r="M76" s="352">
        <v>26915</v>
      </c>
      <c r="N76" s="352">
        <v>22049.226999999999</v>
      </c>
      <c r="O76" s="293">
        <v>22114</v>
      </c>
      <c r="P76" s="352">
        <v>36036</v>
      </c>
      <c r="Q76" s="293">
        <v>36236.444000000003</v>
      </c>
      <c r="R76" s="353">
        <v>34290</v>
      </c>
      <c r="S76" s="353">
        <v>22540</v>
      </c>
      <c r="T76" s="353">
        <v>23589</v>
      </c>
      <c r="U76" s="353">
        <v>27604</v>
      </c>
      <c r="V76" s="353">
        <v>27019</v>
      </c>
      <c r="W76" s="353">
        <v>35268</v>
      </c>
      <c r="X76" s="383">
        <f>'FY18'!T33</f>
        <v>19655</v>
      </c>
      <c r="Y76" s="353">
        <v>24995</v>
      </c>
      <c r="Z76" s="353">
        <v>33438.814590000002</v>
      </c>
      <c r="AA76" s="353">
        <v>27122</v>
      </c>
      <c r="AB76" s="353">
        <f>'FY22'!T33</f>
        <v>22113</v>
      </c>
      <c r="AC76" s="353">
        <f>'FY23'!Q33</f>
        <v>0</v>
      </c>
      <c r="AD76" s="321"/>
      <c r="AE76" s="302"/>
    </row>
    <row r="77" spans="1:31" x14ac:dyDescent="0.2">
      <c r="A77" s="279" t="s">
        <v>41</v>
      </c>
      <c r="B77" s="352">
        <v>48158</v>
      </c>
      <c r="C77" s="352">
        <v>55049</v>
      </c>
      <c r="D77" s="352">
        <v>44138</v>
      </c>
      <c r="E77" s="352">
        <v>31412</v>
      </c>
      <c r="F77" s="352">
        <v>30540</v>
      </c>
      <c r="G77" s="352">
        <v>30540</v>
      </c>
      <c r="H77" s="352">
        <v>30256</v>
      </c>
      <c r="I77" s="369">
        <v>30538</v>
      </c>
      <c r="J77" s="352">
        <v>30538</v>
      </c>
      <c r="K77" s="352">
        <v>36553.644</v>
      </c>
      <c r="L77" s="352">
        <v>52105</v>
      </c>
      <c r="M77" s="352">
        <v>37168</v>
      </c>
      <c r="N77" s="352">
        <v>30538</v>
      </c>
      <c r="O77" s="293">
        <v>30483</v>
      </c>
      <c r="P77" s="352">
        <v>48858</v>
      </c>
      <c r="Q77" s="293">
        <v>45957</v>
      </c>
      <c r="R77" s="353">
        <v>43710</v>
      </c>
      <c r="S77" s="353">
        <v>31127</v>
      </c>
      <c r="T77" s="353">
        <v>0</v>
      </c>
      <c r="U77" s="353">
        <v>30488</v>
      </c>
      <c r="V77" s="353">
        <v>37311</v>
      </c>
      <c r="W77" s="353">
        <v>0</v>
      </c>
      <c r="X77" s="383">
        <f>'FY18'!T34</f>
        <v>0</v>
      </c>
      <c r="Y77" s="353">
        <v>34243</v>
      </c>
      <c r="Z77" s="353">
        <v>36518</v>
      </c>
      <c r="AA77" s="353">
        <v>36065</v>
      </c>
      <c r="AB77" s="353">
        <f>'FY22'!T34</f>
        <v>36625</v>
      </c>
      <c r="AC77" s="353">
        <f>'FY23'!Q34</f>
        <v>25877</v>
      </c>
      <c r="AD77" s="321"/>
      <c r="AE77" s="302"/>
    </row>
    <row r="78" spans="1:31" x14ac:dyDescent="0.2">
      <c r="A78" s="279" t="s">
        <v>42</v>
      </c>
      <c r="B78" s="352">
        <v>0</v>
      </c>
      <c r="C78" s="352">
        <v>7362</v>
      </c>
      <c r="D78" s="352">
        <v>104</v>
      </c>
      <c r="E78" s="352">
        <v>7258</v>
      </c>
      <c r="F78" s="352">
        <v>7258</v>
      </c>
      <c r="G78" s="352">
        <v>7258</v>
      </c>
      <c r="H78" s="352">
        <v>7258</v>
      </c>
      <c r="I78" s="369">
        <v>7205</v>
      </c>
      <c r="J78" s="352">
        <v>7258</v>
      </c>
      <c r="K78" s="352">
        <v>7370.7759999999998</v>
      </c>
      <c r="L78" s="352">
        <v>7258</v>
      </c>
      <c r="M78" s="352">
        <v>7258</v>
      </c>
      <c r="N78" s="352">
        <v>0</v>
      </c>
      <c r="O78" s="293">
        <v>0</v>
      </c>
      <c r="P78" s="352">
        <v>0</v>
      </c>
      <c r="Q78" s="293">
        <v>0</v>
      </c>
      <c r="R78" s="353">
        <v>0</v>
      </c>
      <c r="S78" s="353">
        <v>0</v>
      </c>
      <c r="T78" s="353">
        <v>2812</v>
      </c>
      <c r="U78" s="353">
        <v>0</v>
      </c>
      <c r="V78" s="353">
        <v>0</v>
      </c>
      <c r="W78" s="353">
        <v>7037</v>
      </c>
      <c r="X78" s="383">
        <f>'FY18'!T35</f>
        <v>4413</v>
      </c>
      <c r="Y78" s="353">
        <v>0</v>
      </c>
      <c r="Z78" s="353">
        <v>0</v>
      </c>
      <c r="AA78" s="353">
        <v>0</v>
      </c>
      <c r="AB78" s="353">
        <f>'FY22'!T35</f>
        <v>0</v>
      </c>
      <c r="AC78" s="353">
        <f>'FY23'!Q35</f>
        <v>0</v>
      </c>
      <c r="AD78" s="321"/>
      <c r="AE78" s="302"/>
    </row>
    <row r="79" spans="1:31" x14ac:dyDescent="0.2">
      <c r="A79" s="279" t="s">
        <v>43</v>
      </c>
      <c r="B79" s="352">
        <v>7258</v>
      </c>
      <c r="C79" s="352">
        <v>5934</v>
      </c>
      <c r="D79" s="352">
        <v>5023</v>
      </c>
      <c r="E79" s="352">
        <v>6976</v>
      </c>
      <c r="F79" s="352">
        <v>7258</v>
      </c>
      <c r="G79" s="352">
        <v>7258</v>
      </c>
      <c r="H79" s="352">
        <v>7293</v>
      </c>
      <c r="I79" s="369">
        <v>7258</v>
      </c>
      <c r="J79" s="352">
        <v>6495</v>
      </c>
      <c r="K79" s="352">
        <v>7271.616</v>
      </c>
      <c r="L79" s="352">
        <v>6857</v>
      </c>
      <c r="M79" s="352">
        <v>5975.0619999999999</v>
      </c>
      <c r="N79" s="352">
        <v>6584.9539999999997</v>
      </c>
      <c r="O79" s="293">
        <v>5192</v>
      </c>
      <c r="P79" s="352">
        <v>1719</v>
      </c>
      <c r="Q79" s="293">
        <v>3119</v>
      </c>
      <c r="R79" s="353">
        <v>1436</v>
      </c>
      <c r="S79" s="353">
        <v>418</v>
      </c>
      <c r="T79" s="353">
        <v>44888</v>
      </c>
      <c r="U79" s="353">
        <v>6494</v>
      </c>
      <c r="V79" s="353">
        <v>7245</v>
      </c>
      <c r="W79" s="353">
        <v>62402</v>
      </c>
      <c r="X79" s="383">
        <f>'FY18'!T36</f>
        <v>70657</v>
      </c>
      <c r="Y79" s="353">
        <v>5350</v>
      </c>
      <c r="Z79" s="353">
        <v>5011</v>
      </c>
      <c r="AA79" s="353">
        <v>7007</v>
      </c>
      <c r="AB79" s="353">
        <f>'FY22'!T36</f>
        <v>6892</v>
      </c>
      <c r="AC79" s="353">
        <f>'FY23'!Q36</f>
        <v>7228</v>
      </c>
      <c r="AD79" s="321"/>
      <c r="AE79" s="302"/>
    </row>
    <row r="80" spans="1:31" x14ac:dyDescent="0.2">
      <c r="A80" s="279" t="s">
        <v>44</v>
      </c>
      <c r="B80" s="352">
        <v>91407</v>
      </c>
      <c r="C80" s="352">
        <v>83310</v>
      </c>
      <c r="D80" s="352">
        <v>62578</v>
      </c>
      <c r="E80" s="352">
        <v>44350</v>
      </c>
      <c r="F80" s="352">
        <v>43177</v>
      </c>
      <c r="G80" s="352">
        <v>43177</v>
      </c>
      <c r="H80" s="352">
        <v>43499</v>
      </c>
      <c r="I80" s="369">
        <v>43175</v>
      </c>
      <c r="J80" s="352">
        <v>42882</v>
      </c>
      <c r="K80" s="352">
        <v>52012.957999999999</v>
      </c>
      <c r="L80" s="352">
        <v>71322</v>
      </c>
      <c r="M80" s="352">
        <v>52547.77</v>
      </c>
      <c r="N80" s="352">
        <v>43175</v>
      </c>
      <c r="O80" s="293">
        <v>43175</v>
      </c>
      <c r="P80" s="352">
        <v>68302</v>
      </c>
      <c r="Q80" s="293">
        <v>70763</v>
      </c>
      <c r="R80" s="353">
        <v>43252</v>
      </c>
      <c r="S80" s="353">
        <v>40517</v>
      </c>
      <c r="T80" s="353">
        <v>128536</v>
      </c>
      <c r="U80" s="353">
        <v>43897</v>
      </c>
      <c r="V80" s="353">
        <v>52591</v>
      </c>
      <c r="W80" s="353">
        <v>197857</v>
      </c>
      <c r="X80" s="383">
        <f>'FY18'!T37</f>
        <v>177301</v>
      </c>
      <c r="Y80" s="353">
        <v>49029</v>
      </c>
      <c r="Z80" s="353">
        <v>65278</v>
      </c>
      <c r="AA80" s="353">
        <v>52142</v>
      </c>
      <c r="AB80" s="353">
        <f>'FY22'!T37</f>
        <v>54836</v>
      </c>
      <c r="AC80" s="353">
        <f>'FY23'!Q37</f>
        <v>65735</v>
      </c>
      <c r="AD80" s="321"/>
      <c r="AE80" s="302"/>
    </row>
    <row r="81" spans="1:44" x14ac:dyDescent="0.2">
      <c r="A81" s="279" t="s">
        <v>120</v>
      </c>
      <c r="B81" s="352">
        <v>237110</v>
      </c>
      <c r="C81" s="352">
        <v>254431</v>
      </c>
      <c r="D81" s="352">
        <v>202090</v>
      </c>
      <c r="E81" s="352">
        <v>145448</v>
      </c>
      <c r="F81" s="352">
        <f>94083+46297</f>
        <v>140380</v>
      </c>
      <c r="G81" s="352">
        <v>142169</v>
      </c>
      <c r="H81" s="352">
        <v>137667</v>
      </c>
      <c r="I81" s="369">
        <v>141819</v>
      </c>
      <c r="J81" s="352">
        <v>141786</v>
      </c>
      <c r="K81" s="352">
        <v>141877.85399999999</v>
      </c>
      <c r="L81" s="352">
        <v>220673.035</v>
      </c>
      <c r="M81" s="352">
        <v>172843.791</v>
      </c>
      <c r="N81" s="352">
        <v>137820.87100000001</v>
      </c>
      <c r="O81" s="293">
        <v>140898.75</v>
      </c>
      <c r="P81" s="352">
        <v>177367</v>
      </c>
      <c r="Q81" s="293">
        <v>221808</v>
      </c>
      <c r="R81" s="353">
        <v>190019</v>
      </c>
      <c r="S81" s="353">
        <v>56373</v>
      </c>
      <c r="T81" s="353">
        <v>24220</v>
      </c>
      <c r="U81" s="353">
        <v>63460</v>
      </c>
      <c r="V81" s="353">
        <v>142160</v>
      </c>
      <c r="W81" s="353">
        <v>35095</v>
      </c>
      <c r="X81" s="383">
        <f>'FY18'!T38</f>
        <v>30670</v>
      </c>
      <c r="Y81" s="353">
        <v>97933</v>
      </c>
      <c r="Z81" s="353">
        <v>112582</v>
      </c>
      <c r="AA81" s="353">
        <v>115236</v>
      </c>
      <c r="AB81" s="353">
        <f>'FY22'!T38</f>
        <v>0</v>
      </c>
      <c r="AC81" s="353">
        <f>'FY23'!Q38</f>
        <v>0</v>
      </c>
      <c r="AD81" s="321"/>
      <c r="AE81" s="302"/>
    </row>
    <row r="82" spans="1:44" x14ac:dyDescent="0.2">
      <c r="A82" s="279" t="s">
        <v>46</v>
      </c>
      <c r="B82" s="352">
        <v>51278</v>
      </c>
      <c r="C82" s="352">
        <v>46385</v>
      </c>
      <c r="D82" s="352">
        <v>35173</v>
      </c>
      <c r="E82" s="352">
        <v>24915</v>
      </c>
      <c r="F82" s="352">
        <v>23976</v>
      </c>
      <c r="G82" s="352">
        <v>24221</v>
      </c>
      <c r="H82" s="352">
        <v>24696</v>
      </c>
      <c r="I82" s="369">
        <v>24220</v>
      </c>
      <c r="J82" s="352">
        <v>24220</v>
      </c>
      <c r="K82" s="352">
        <v>29050.535</v>
      </c>
      <c r="L82" s="352">
        <v>41324</v>
      </c>
      <c r="M82" s="352">
        <v>29478</v>
      </c>
      <c r="N82" s="352">
        <v>24220</v>
      </c>
      <c r="O82" s="293">
        <v>24220</v>
      </c>
      <c r="P82" s="352">
        <v>39468</v>
      </c>
      <c r="Q82" s="293">
        <v>39749</v>
      </c>
      <c r="R82" s="353">
        <v>37216</v>
      </c>
      <c r="S82" s="353">
        <v>24232</v>
      </c>
      <c r="T82" s="353">
        <v>0</v>
      </c>
      <c r="U82" s="353">
        <v>30244</v>
      </c>
      <c r="V82" s="353">
        <v>24220</v>
      </c>
      <c r="W82" s="353">
        <v>0</v>
      </c>
      <c r="X82" s="383">
        <f>'FY18'!T39</f>
        <v>0</v>
      </c>
      <c r="Y82" s="353">
        <v>27783</v>
      </c>
      <c r="Z82" s="353">
        <v>36625</v>
      </c>
      <c r="AA82" s="353">
        <v>29704</v>
      </c>
      <c r="AB82" s="353">
        <f>'FY22'!T39</f>
        <v>32249</v>
      </c>
      <c r="AC82" s="353">
        <f>'FY23'!Q39</f>
        <v>36891</v>
      </c>
      <c r="AD82" s="321"/>
      <c r="AE82" s="302"/>
    </row>
    <row r="83" spans="1:44" x14ac:dyDescent="0.2">
      <c r="A83" s="279" t="s">
        <v>474</v>
      </c>
      <c r="B83" s="352">
        <v>4096</v>
      </c>
      <c r="C83" s="352">
        <v>7219</v>
      </c>
      <c r="D83" s="352">
        <v>7237</v>
      </c>
      <c r="E83" s="352">
        <v>0</v>
      </c>
      <c r="F83" s="352">
        <v>7258</v>
      </c>
      <c r="G83" s="352">
        <v>7258</v>
      </c>
      <c r="H83" s="352">
        <v>7258</v>
      </c>
      <c r="I83" s="369">
        <v>0</v>
      </c>
      <c r="J83" s="352">
        <v>0</v>
      </c>
      <c r="K83" s="352">
        <v>0</v>
      </c>
      <c r="L83" s="352">
        <v>0</v>
      </c>
      <c r="M83" s="352">
        <v>0</v>
      </c>
      <c r="N83" s="352">
        <v>0</v>
      </c>
      <c r="O83" s="293">
        <v>0</v>
      </c>
      <c r="P83" s="352">
        <v>0</v>
      </c>
      <c r="Q83" s="293">
        <v>0</v>
      </c>
      <c r="R83" s="353">
        <v>0</v>
      </c>
      <c r="S83" s="353">
        <v>0</v>
      </c>
      <c r="T83" s="353">
        <v>18532</v>
      </c>
      <c r="U83" s="353">
        <v>0</v>
      </c>
      <c r="V83" s="353">
        <v>0</v>
      </c>
      <c r="W83" s="353">
        <v>23626</v>
      </c>
      <c r="X83" s="383">
        <f>'FY18'!T40</f>
        <v>24413</v>
      </c>
      <c r="Y83" s="353">
        <v>0</v>
      </c>
      <c r="Z83" s="353">
        <v>0</v>
      </c>
      <c r="AA83" s="353">
        <v>0</v>
      </c>
      <c r="AB83" s="353">
        <f>'FY22'!T40</f>
        <v>0</v>
      </c>
      <c r="AC83" s="353">
        <f>'FY23'!Q40</f>
        <v>0</v>
      </c>
      <c r="AD83" s="321"/>
      <c r="AE83" s="302"/>
    </row>
    <row r="84" spans="1:44" x14ac:dyDescent="0.2">
      <c r="A84" s="279" t="s">
        <v>49</v>
      </c>
      <c r="B84" s="352">
        <v>26754</v>
      </c>
      <c r="C84" s="352">
        <v>24374</v>
      </c>
      <c r="D84" s="352">
        <v>18300</v>
      </c>
      <c r="E84" s="352">
        <v>12999</v>
      </c>
      <c r="F84" s="352">
        <v>12637</v>
      </c>
      <c r="G84" s="352">
        <v>12215</v>
      </c>
      <c r="H84" s="352">
        <v>12636</v>
      </c>
      <c r="I84" s="369">
        <v>12636</v>
      </c>
      <c r="J84" s="352">
        <v>12636</v>
      </c>
      <c r="K84" s="352">
        <v>12636.018</v>
      </c>
      <c r="L84" s="352">
        <v>13953</v>
      </c>
      <c r="M84" s="352">
        <v>15380</v>
      </c>
      <c r="N84" s="352">
        <v>12402.936</v>
      </c>
      <c r="O84" s="293">
        <v>0</v>
      </c>
      <c r="P84" s="352">
        <v>0</v>
      </c>
      <c r="Q84" s="293">
        <v>0</v>
      </c>
      <c r="R84" s="353">
        <v>0</v>
      </c>
      <c r="S84" s="353">
        <v>0</v>
      </c>
      <c r="T84" s="353">
        <v>0</v>
      </c>
      <c r="U84" s="353">
        <v>0</v>
      </c>
      <c r="V84" s="353">
        <v>0</v>
      </c>
      <c r="W84" s="353">
        <v>0</v>
      </c>
      <c r="X84" s="383">
        <f>'FY18'!T41</f>
        <v>0</v>
      </c>
      <c r="Y84" s="353">
        <v>0</v>
      </c>
      <c r="Z84" s="353">
        <v>0</v>
      </c>
      <c r="AA84" s="353">
        <v>0</v>
      </c>
      <c r="AB84" s="353">
        <f>'FY22'!T41</f>
        <v>0</v>
      </c>
      <c r="AC84" s="353">
        <f>'FY23'!Q41</f>
        <v>0</v>
      </c>
      <c r="AD84" s="321"/>
      <c r="AE84" s="302"/>
    </row>
    <row r="85" spans="1:44" x14ac:dyDescent="0.2">
      <c r="A85" s="279" t="s">
        <v>50</v>
      </c>
      <c r="B85" s="352">
        <v>31212</v>
      </c>
      <c r="C85" s="352">
        <v>28481</v>
      </c>
      <c r="D85" s="352">
        <v>21313</v>
      </c>
      <c r="E85" s="352">
        <v>15109</v>
      </c>
      <c r="F85" s="352">
        <v>14743</v>
      </c>
      <c r="G85" s="352">
        <v>14743</v>
      </c>
      <c r="H85" s="352">
        <f>14244+69</f>
        <v>14313</v>
      </c>
      <c r="I85" s="369">
        <v>14669</v>
      </c>
      <c r="J85" s="352">
        <v>14732</v>
      </c>
      <c r="K85" s="352">
        <v>14657.382</v>
      </c>
      <c r="L85" s="352">
        <v>25140.231</v>
      </c>
      <c r="M85" s="352">
        <v>17943</v>
      </c>
      <c r="N85" s="352">
        <v>14743</v>
      </c>
      <c r="O85" s="293">
        <v>14742.993</v>
      </c>
      <c r="P85" s="352">
        <v>23263</v>
      </c>
      <c r="Q85" s="293">
        <v>24195</v>
      </c>
      <c r="R85" s="353">
        <v>22861</v>
      </c>
      <c r="S85" s="353">
        <v>0</v>
      </c>
      <c r="T85" s="353">
        <v>13419</v>
      </c>
      <c r="U85" s="353">
        <v>17708</v>
      </c>
      <c r="V85" s="353">
        <v>17170</v>
      </c>
      <c r="W85" s="353">
        <v>21362</v>
      </c>
      <c r="X85" s="383">
        <f>'FY18'!T42</f>
        <v>36105</v>
      </c>
      <c r="Y85" s="353">
        <v>16488</v>
      </c>
      <c r="Z85" s="353">
        <v>22293</v>
      </c>
      <c r="AA85" s="353">
        <v>16035</v>
      </c>
      <c r="AB85" s="353">
        <f>'FY22'!T42</f>
        <v>19723</v>
      </c>
      <c r="AC85" s="353">
        <f>'FY23'!Q42</f>
        <v>22455</v>
      </c>
      <c r="AD85" s="321"/>
      <c r="AE85" s="302"/>
    </row>
    <row r="86" spans="1:44" x14ac:dyDescent="0.2">
      <c r="A86" s="279" t="s">
        <v>51</v>
      </c>
      <c r="B86" s="352">
        <v>15606</v>
      </c>
      <c r="C86" s="352">
        <v>14164</v>
      </c>
      <c r="D86" s="352">
        <v>10946</v>
      </c>
      <c r="E86" s="352">
        <v>7249</v>
      </c>
      <c r="F86" s="352">
        <v>7372</v>
      </c>
      <c r="G86" s="352">
        <v>7372</v>
      </c>
      <c r="H86" s="352">
        <v>7347</v>
      </c>
      <c r="I86" s="369">
        <v>7282.3620000000001</v>
      </c>
      <c r="J86" s="352">
        <v>0</v>
      </c>
      <c r="K86" s="352">
        <v>0</v>
      </c>
      <c r="L86" s="352">
        <v>0</v>
      </c>
      <c r="M86" s="352">
        <v>0</v>
      </c>
      <c r="N86" s="352">
        <v>0</v>
      </c>
      <c r="O86" s="293">
        <v>0</v>
      </c>
      <c r="P86" s="352">
        <v>0</v>
      </c>
      <c r="Q86" s="293">
        <v>0</v>
      </c>
      <c r="R86" s="353">
        <v>0</v>
      </c>
      <c r="S86" s="353">
        <v>0</v>
      </c>
      <c r="T86" s="353">
        <v>0</v>
      </c>
      <c r="U86" s="353">
        <v>0</v>
      </c>
      <c r="V86" s="353">
        <v>0</v>
      </c>
      <c r="W86" s="353">
        <v>0</v>
      </c>
      <c r="X86" s="383">
        <f>'FY18'!T43</f>
        <v>0</v>
      </c>
      <c r="Y86" s="353">
        <v>0</v>
      </c>
      <c r="Z86" s="353">
        <v>0</v>
      </c>
      <c r="AA86" s="353">
        <v>0</v>
      </c>
      <c r="AB86" s="353">
        <f>'FY22'!T43</f>
        <v>0</v>
      </c>
      <c r="AC86" s="353">
        <f>'FY23'!Q43</f>
        <v>0</v>
      </c>
      <c r="AD86" s="321"/>
      <c r="AE86" s="302"/>
    </row>
    <row r="87" spans="1:44" x14ac:dyDescent="0.2">
      <c r="A87" s="279" t="s">
        <v>52</v>
      </c>
      <c r="B87" s="352">
        <v>7023</v>
      </c>
      <c r="C87" s="352">
        <v>6997</v>
      </c>
      <c r="D87" s="352">
        <v>7404</v>
      </c>
      <c r="E87" s="352">
        <v>7258</v>
      </c>
      <c r="F87" s="352">
        <v>7258</v>
      </c>
      <c r="G87" s="352">
        <v>7258</v>
      </c>
      <c r="H87" s="352">
        <v>7362</v>
      </c>
      <c r="I87" s="369">
        <v>7258</v>
      </c>
      <c r="J87" s="352">
        <v>7258</v>
      </c>
      <c r="K87" s="352">
        <v>7379.5119999999997</v>
      </c>
      <c r="L87" s="352">
        <v>7258</v>
      </c>
      <c r="M87" s="352">
        <v>138.60599999999999</v>
      </c>
      <c r="N87" s="352">
        <v>0</v>
      </c>
      <c r="O87" s="293">
        <v>0</v>
      </c>
      <c r="P87" s="352">
        <v>0</v>
      </c>
      <c r="Q87" s="293">
        <v>0</v>
      </c>
      <c r="R87" s="353">
        <v>0</v>
      </c>
      <c r="S87" s="353">
        <v>0</v>
      </c>
      <c r="T87" s="353">
        <v>0</v>
      </c>
      <c r="U87" s="353">
        <v>0</v>
      </c>
      <c r="V87" s="353">
        <v>0</v>
      </c>
      <c r="W87" s="353">
        <v>0</v>
      </c>
      <c r="X87" s="383">
        <f>'FY18'!T44</f>
        <v>0</v>
      </c>
      <c r="Y87" s="353">
        <v>0</v>
      </c>
      <c r="Z87" s="353">
        <v>0</v>
      </c>
      <c r="AA87" s="353">
        <v>0</v>
      </c>
      <c r="AB87" s="353">
        <f>'FY22'!T44</f>
        <v>0</v>
      </c>
      <c r="AC87" s="353">
        <f>'FY23'!Q44</f>
        <v>0</v>
      </c>
      <c r="AD87" s="321"/>
      <c r="AE87" s="302"/>
    </row>
    <row r="88" spans="1:44" x14ac:dyDescent="0.2">
      <c r="A88" s="279" t="s">
        <v>53</v>
      </c>
      <c r="B88" s="351">
        <v>26754</v>
      </c>
      <c r="C88" s="351">
        <v>24420</v>
      </c>
      <c r="D88" s="351">
        <v>18244</v>
      </c>
      <c r="E88" s="351">
        <v>12999</v>
      </c>
      <c r="F88" s="351">
        <v>12637</v>
      </c>
      <c r="G88" s="351">
        <v>12637</v>
      </c>
      <c r="H88" s="351">
        <v>13333</v>
      </c>
      <c r="I88" s="370">
        <v>12636</v>
      </c>
      <c r="J88" s="351">
        <v>12636</v>
      </c>
      <c r="K88" s="351">
        <v>12769.32</v>
      </c>
      <c r="L88" s="351">
        <v>21559.999</v>
      </c>
      <c r="M88" s="351">
        <v>15380</v>
      </c>
      <c r="N88" s="351">
        <v>12636</v>
      </c>
      <c r="O88" s="294">
        <v>148.94300000000001</v>
      </c>
      <c r="P88" s="351">
        <v>20593</v>
      </c>
      <c r="Q88" s="294">
        <v>12636</v>
      </c>
      <c r="R88" s="354">
        <v>0</v>
      </c>
      <c r="S88" s="354">
        <v>0</v>
      </c>
      <c r="T88" s="354">
        <v>12394</v>
      </c>
      <c r="U88" s="354">
        <v>15779</v>
      </c>
      <c r="V88" s="354">
        <v>15439</v>
      </c>
      <c r="W88" s="354">
        <v>15512</v>
      </c>
      <c r="X88" s="384">
        <f>'FY18'!T45</f>
        <v>18315</v>
      </c>
      <c r="Y88" s="354">
        <v>12635.7</v>
      </c>
      <c r="Z88" s="354">
        <v>19106.849999999999</v>
      </c>
      <c r="AA88" s="354">
        <v>15042</v>
      </c>
      <c r="AB88" s="353">
        <f>'FY22'!T45</f>
        <v>17064</v>
      </c>
      <c r="AC88" s="354">
        <f>'FY23'!Q45</f>
        <v>19248</v>
      </c>
      <c r="AD88" s="321"/>
      <c r="AE88" s="302"/>
    </row>
    <row r="89" spans="1:44" x14ac:dyDescent="0.2">
      <c r="A89" s="279" t="s">
        <v>55</v>
      </c>
      <c r="B89" s="371">
        <f t="shared" ref="B89:S89" si="2">SUM(B49:B88)</f>
        <v>2073310</v>
      </c>
      <c r="C89" s="371">
        <f t="shared" si="2"/>
        <v>2043566</v>
      </c>
      <c r="D89" s="371">
        <f t="shared" si="2"/>
        <v>1547460</v>
      </c>
      <c r="E89" s="371">
        <f t="shared" si="2"/>
        <v>1112794</v>
      </c>
      <c r="F89" s="371">
        <f t="shared" si="2"/>
        <v>1065773</v>
      </c>
      <c r="G89" s="371">
        <f t="shared" si="2"/>
        <v>1089468</v>
      </c>
      <c r="H89" s="371">
        <f t="shared" si="2"/>
        <v>1092939</v>
      </c>
      <c r="I89" s="372">
        <f t="shared" si="2"/>
        <v>1047118.688</v>
      </c>
      <c r="J89" s="371">
        <f t="shared" si="2"/>
        <v>1062199</v>
      </c>
      <c r="K89" s="371">
        <f t="shared" si="2"/>
        <v>1162052.439</v>
      </c>
      <c r="L89" s="371">
        <f t="shared" si="2"/>
        <v>1640373.0189999999</v>
      </c>
      <c r="M89" s="371">
        <f t="shared" si="2"/>
        <v>1237178.368</v>
      </c>
      <c r="N89" s="371">
        <f t="shared" si="2"/>
        <v>955502.79200000002</v>
      </c>
      <c r="O89" s="375">
        <f t="shared" si="2"/>
        <v>917854.97900000005</v>
      </c>
      <c r="P89" s="371">
        <f t="shared" si="2"/>
        <v>1474202</v>
      </c>
      <c r="Q89" s="375">
        <f t="shared" si="2"/>
        <v>1437561.8960000002</v>
      </c>
      <c r="R89" s="355">
        <f t="shared" si="2"/>
        <v>1263083</v>
      </c>
      <c r="S89" s="355">
        <f t="shared" si="2"/>
        <v>601754</v>
      </c>
      <c r="T89" s="355">
        <v>902336</v>
      </c>
      <c r="U89" s="355">
        <f t="shared" ref="U89:AB89" si="3">SUM(U49:U88)</f>
        <v>1054320</v>
      </c>
      <c r="V89" s="355">
        <f t="shared" si="3"/>
        <v>1130751</v>
      </c>
      <c r="W89" s="355">
        <f t="shared" si="3"/>
        <v>1285609</v>
      </c>
      <c r="X89" s="385">
        <f t="shared" si="3"/>
        <v>1153547</v>
      </c>
      <c r="Y89" s="355">
        <f t="shared" si="3"/>
        <v>1061497.7</v>
      </c>
      <c r="Z89" s="355">
        <f t="shared" si="3"/>
        <v>1452473.6645900002</v>
      </c>
      <c r="AA89" s="355">
        <f t="shared" si="3"/>
        <v>1103956</v>
      </c>
      <c r="AB89" s="355">
        <f t="shared" si="3"/>
        <v>1070854</v>
      </c>
      <c r="AC89" s="355">
        <f t="shared" ref="AC89" si="4">SUM(AC49:AC88)</f>
        <v>1095947</v>
      </c>
      <c r="AD89" s="321"/>
      <c r="AE89" s="302"/>
    </row>
    <row r="90" spans="1:44" x14ac:dyDescent="0.2">
      <c r="B90" s="282"/>
      <c r="C90" s="282"/>
      <c r="D90" s="282"/>
      <c r="E90" s="282"/>
      <c r="F90" s="282"/>
      <c r="G90" s="282"/>
      <c r="H90" s="282"/>
      <c r="I90" s="282"/>
      <c r="J90" s="282"/>
      <c r="K90" s="282"/>
      <c r="L90" s="282"/>
      <c r="M90" s="282"/>
      <c r="N90" s="282"/>
      <c r="O90" s="291"/>
      <c r="P90" s="282"/>
      <c r="Q90" s="291"/>
      <c r="R90" s="282"/>
      <c r="S90" s="282"/>
      <c r="T90" s="282"/>
      <c r="U90" s="352"/>
      <c r="V90" s="282"/>
      <c r="W90" s="282"/>
      <c r="X90" s="291"/>
      <c r="Y90" s="282"/>
      <c r="Z90" s="282"/>
      <c r="AA90" s="282"/>
      <c r="AB90" s="282"/>
      <c r="AC90" s="282"/>
      <c r="AE90" s="302"/>
    </row>
    <row r="91" spans="1:44" x14ac:dyDescent="0.2">
      <c r="A91" s="280" t="s">
        <v>417</v>
      </c>
      <c r="C91" s="280"/>
      <c r="AD91" s="282"/>
      <c r="AE91" s="302"/>
      <c r="AH91" s="360"/>
      <c r="AI91" s="360"/>
      <c r="AJ91" s="360"/>
      <c r="AK91" s="360"/>
      <c r="AL91" s="360"/>
      <c r="AM91" s="360"/>
      <c r="AN91" s="360"/>
      <c r="AO91" s="360"/>
      <c r="AP91" s="360"/>
      <c r="AQ91" s="360"/>
      <c r="AR91" s="360"/>
    </row>
    <row r="92" spans="1:44" x14ac:dyDescent="0.2">
      <c r="A92" s="279" t="s">
        <v>15</v>
      </c>
      <c r="B92" s="352">
        <v>0</v>
      </c>
      <c r="C92" s="352">
        <f t="shared" ref="C92:G107" si="5">+C6-C49</f>
        <v>10</v>
      </c>
      <c r="D92" s="352">
        <f t="shared" si="5"/>
        <v>46</v>
      </c>
      <c r="E92" s="352">
        <f t="shared" si="5"/>
        <v>1403</v>
      </c>
      <c r="F92" s="352">
        <f t="shared" si="5"/>
        <v>1351</v>
      </c>
      <c r="G92" s="352">
        <f t="shared" si="5"/>
        <v>337</v>
      </c>
      <c r="H92" s="352">
        <f t="shared" ref="H92:H131" si="6">IF((+H6-H49)&gt;0, H6-H49,0)</f>
        <v>613</v>
      </c>
      <c r="I92" s="352">
        <f t="shared" ref="I92:J107" si="7">+I6-I49</f>
        <v>0</v>
      </c>
      <c r="J92" s="352">
        <f t="shared" si="7"/>
        <v>0</v>
      </c>
      <c r="K92" s="352">
        <f t="shared" ref="K92:S107" si="8">IF((+K6-K49)&gt;0,(K6-K49),0)</f>
        <v>0</v>
      </c>
      <c r="L92" s="352">
        <f t="shared" si="8"/>
        <v>222</v>
      </c>
      <c r="M92" s="352">
        <f t="shared" si="8"/>
        <v>595.22200000000157</v>
      </c>
      <c r="N92" s="352">
        <f t="shared" si="8"/>
        <v>0</v>
      </c>
      <c r="O92" s="293">
        <f t="shared" si="8"/>
        <v>87</v>
      </c>
      <c r="P92" s="352">
        <f>IF((+P6-P49)&gt;0,(P6-P49),0)</f>
        <v>227</v>
      </c>
      <c r="Q92" s="293">
        <f t="shared" si="8"/>
        <v>534.125</v>
      </c>
      <c r="R92" s="352">
        <f t="shared" si="8"/>
        <v>4453.017218543042</v>
      </c>
      <c r="S92" s="361">
        <f t="shared" si="8"/>
        <v>40054</v>
      </c>
      <c r="T92" s="361">
        <v>28783</v>
      </c>
      <c r="U92" s="321">
        <v>6839</v>
      </c>
      <c r="V92" s="279">
        <v>0</v>
      </c>
      <c r="W92" s="361">
        <v>4601</v>
      </c>
      <c r="X92" s="386">
        <v>1497</v>
      </c>
      <c r="Y92" s="361">
        <f t="shared" ref="Y92:AA107" si="9">Y6-Y49</f>
        <v>4616</v>
      </c>
      <c r="Z92" s="361">
        <f t="shared" si="9"/>
        <v>930</v>
      </c>
      <c r="AA92" s="361">
        <f t="shared" si="9"/>
        <v>6175</v>
      </c>
      <c r="AB92" s="361">
        <f t="shared" ref="AB92:AC92" si="10">AB6-AB49</f>
        <v>0</v>
      </c>
      <c r="AC92" s="301">
        <f t="shared" si="10"/>
        <v>27286</v>
      </c>
      <c r="AD92" s="282"/>
      <c r="AE92" s="302"/>
      <c r="AF92" s="362"/>
      <c r="AH92" s="360"/>
      <c r="AI92" s="360"/>
      <c r="AJ92" s="360"/>
      <c r="AK92" s="360"/>
      <c r="AL92" s="360"/>
      <c r="AM92" s="360"/>
      <c r="AN92" s="360"/>
      <c r="AO92" s="360"/>
      <c r="AP92" s="360"/>
      <c r="AQ92" s="360"/>
      <c r="AR92" s="360"/>
    </row>
    <row r="93" spans="1:44" x14ac:dyDescent="0.2">
      <c r="A93" s="279" t="s">
        <v>16</v>
      </c>
      <c r="B93" s="352">
        <v>0</v>
      </c>
      <c r="C93" s="352">
        <f t="shared" si="5"/>
        <v>-370</v>
      </c>
      <c r="D93" s="352">
        <f t="shared" si="5"/>
        <v>-510</v>
      </c>
      <c r="E93" s="352">
        <f t="shared" si="5"/>
        <v>510</v>
      </c>
      <c r="F93" s="352">
        <f t="shared" si="5"/>
        <v>0</v>
      </c>
      <c r="G93" s="352">
        <f t="shared" si="5"/>
        <v>0</v>
      </c>
      <c r="H93" s="352">
        <f t="shared" si="6"/>
        <v>0</v>
      </c>
      <c r="I93" s="352">
        <f t="shared" si="7"/>
        <v>1645</v>
      </c>
      <c r="J93" s="352">
        <f t="shared" si="7"/>
        <v>0</v>
      </c>
      <c r="K93" s="352">
        <f t="shared" si="8"/>
        <v>0</v>
      </c>
      <c r="L93" s="352">
        <f t="shared" si="8"/>
        <v>65.595999999990454</v>
      </c>
      <c r="M93" s="352">
        <f t="shared" si="8"/>
        <v>0</v>
      </c>
      <c r="N93" s="352">
        <f t="shared" si="8"/>
        <v>118.7609999999986</v>
      </c>
      <c r="O93" s="293">
        <f t="shared" si="8"/>
        <v>0</v>
      </c>
      <c r="P93" s="352">
        <f t="shared" si="8"/>
        <v>0</v>
      </c>
      <c r="Q93" s="293">
        <f t="shared" si="8"/>
        <v>0</v>
      </c>
      <c r="R93" s="352">
        <f t="shared" si="8"/>
        <v>2318</v>
      </c>
      <c r="S93" s="361">
        <f t="shared" si="8"/>
        <v>59724</v>
      </c>
      <c r="T93" s="361">
        <v>1782</v>
      </c>
      <c r="U93" s="321">
        <v>115</v>
      </c>
      <c r="V93" s="279">
        <v>15810</v>
      </c>
      <c r="W93" s="361">
        <v>0</v>
      </c>
      <c r="X93" s="386">
        <v>4042</v>
      </c>
      <c r="Y93" s="361">
        <f t="shared" si="9"/>
        <v>0</v>
      </c>
      <c r="Z93" s="361">
        <f t="shared" si="9"/>
        <v>1</v>
      </c>
      <c r="AA93" s="361">
        <f t="shared" si="9"/>
        <v>1</v>
      </c>
      <c r="AB93" s="361">
        <f t="shared" ref="AB93:AC93" si="11">AB7-AB50</f>
        <v>1</v>
      </c>
      <c r="AC93" s="301">
        <f t="shared" si="11"/>
        <v>0</v>
      </c>
      <c r="AD93" s="282"/>
      <c r="AE93" s="302"/>
      <c r="AF93" s="362"/>
      <c r="AH93" s="360"/>
      <c r="AI93" s="360"/>
      <c r="AJ93" s="360"/>
      <c r="AK93" s="360"/>
      <c r="AL93" s="360"/>
      <c r="AM93" s="360"/>
      <c r="AN93" s="360"/>
      <c r="AO93" s="360"/>
      <c r="AP93" s="360"/>
      <c r="AQ93" s="360"/>
      <c r="AR93" s="360"/>
    </row>
    <row r="94" spans="1:44" x14ac:dyDescent="0.2">
      <c r="A94" s="279" t="s">
        <v>17</v>
      </c>
      <c r="B94" s="352">
        <v>12311</v>
      </c>
      <c r="C94" s="352">
        <f t="shared" si="5"/>
        <v>11359</v>
      </c>
      <c r="D94" s="352">
        <f t="shared" si="5"/>
        <v>7830</v>
      </c>
      <c r="E94" s="352">
        <f t="shared" si="5"/>
        <v>7583</v>
      </c>
      <c r="F94" s="352">
        <f t="shared" si="5"/>
        <v>7372</v>
      </c>
      <c r="G94" s="352">
        <f t="shared" si="5"/>
        <v>7372</v>
      </c>
      <c r="H94" s="352">
        <f t="shared" si="6"/>
        <v>7371</v>
      </c>
      <c r="I94" s="352">
        <f t="shared" si="7"/>
        <v>7371</v>
      </c>
      <c r="J94" s="352">
        <f t="shared" si="7"/>
        <v>7371</v>
      </c>
      <c r="K94" s="352">
        <f t="shared" si="8"/>
        <v>0</v>
      </c>
      <c r="L94" s="352">
        <f t="shared" si="8"/>
        <v>0</v>
      </c>
      <c r="M94" s="352">
        <f t="shared" si="8"/>
        <v>8972</v>
      </c>
      <c r="N94" s="352">
        <f t="shared" si="8"/>
        <v>7371</v>
      </c>
      <c r="O94" s="293">
        <f t="shared" si="8"/>
        <v>7371</v>
      </c>
      <c r="P94" s="352">
        <f t="shared" si="8"/>
        <v>0</v>
      </c>
      <c r="Q94" s="293">
        <f t="shared" si="8"/>
        <v>0</v>
      </c>
      <c r="R94" s="352">
        <f t="shared" si="8"/>
        <v>11430</v>
      </c>
      <c r="S94" s="361">
        <f t="shared" si="8"/>
        <v>7513</v>
      </c>
      <c r="T94" s="361">
        <v>0</v>
      </c>
      <c r="U94" s="321">
        <v>0</v>
      </c>
      <c r="V94" s="279">
        <v>0</v>
      </c>
      <c r="W94" s="361">
        <v>1364</v>
      </c>
      <c r="X94" s="386">
        <v>6793</v>
      </c>
      <c r="Y94" s="361">
        <f t="shared" si="9"/>
        <v>0</v>
      </c>
      <c r="Z94" s="361">
        <f t="shared" si="9"/>
        <v>1656</v>
      </c>
      <c r="AA94" s="361">
        <f t="shared" si="9"/>
        <v>4198</v>
      </c>
      <c r="AB94" s="361">
        <f t="shared" ref="AB94:AC94" si="12">AB8-AB51</f>
        <v>9954</v>
      </c>
      <c r="AC94" s="301">
        <f t="shared" si="12"/>
        <v>6827</v>
      </c>
      <c r="AD94" s="282"/>
      <c r="AE94" s="302"/>
      <c r="AF94" s="362"/>
      <c r="AH94" s="360"/>
      <c r="AI94" s="360"/>
      <c r="AJ94" s="360"/>
      <c r="AK94" s="360"/>
      <c r="AL94" s="360"/>
      <c r="AM94" s="360"/>
      <c r="AN94" s="360"/>
      <c r="AO94" s="360"/>
      <c r="AP94" s="360"/>
      <c r="AQ94" s="360"/>
      <c r="AR94" s="360"/>
    </row>
    <row r="95" spans="1:44" x14ac:dyDescent="0.2">
      <c r="A95" s="279" t="s">
        <v>18</v>
      </c>
      <c r="B95" s="352">
        <v>-1</v>
      </c>
      <c r="C95" s="352">
        <f t="shared" si="5"/>
        <v>-104</v>
      </c>
      <c r="D95" s="352">
        <f t="shared" si="5"/>
        <v>-24</v>
      </c>
      <c r="E95" s="352">
        <f t="shared" si="5"/>
        <v>0</v>
      </c>
      <c r="F95" s="352">
        <f t="shared" si="5"/>
        <v>0</v>
      </c>
      <c r="G95" s="352">
        <f t="shared" si="5"/>
        <v>0</v>
      </c>
      <c r="H95" s="352">
        <f t="shared" si="6"/>
        <v>0</v>
      </c>
      <c r="I95" s="352">
        <f t="shared" si="7"/>
        <v>0</v>
      </c>
      <c r="J95" s="352">
        <f t="shared" si="7"/>
        <v>12</v>
      </c>
      <c r="K95" s="352">
        <f t="shared" si="8"/>
        <v>1995.1579999999994</v>
      </c>
      <c r="L95" s="352">
        <f t="shared" si="8"/>
        <v>0</v>
      </c>
      <c r="M95" s="352">
        <f t="shared" si="8"/>
        <v>0</v>
      </c>
      <c r="N95" s="352">
        <f t="shared" si="8"/>
        <v>11482.919</v>
      </c>
      <c r="O95" s="293">
        <f t="shared" si="8"/>
        <v>11583</v>
      </c>
      <c r="P95" s="352">
        <f t="shared" si="8"/>
        <v>18876</v>
      </c>
      <c r="Q95" s="293">
        <f t="shared" si="8"/>
        <v>4451</v>
      </c>
      <c r="R95" s="352">
        <f t="shared" si="8"/>
        <v>17962</v>
      </c>
      <c r="S95" s="361">
        <f t="shared" si="8"/>
        <v>11781</v>
      </c>
      <c r="T95" s="361">
        <v>4947</v>
      </c>
      <c r="U95" s="321">
        <v>0</v>
      </c>
      <c r="V95" s="279">
        <v>0</v>
      </c>
      <c r="W95" s="361">
        <v>542</v>
      </c>
      <c r="X95" s="386">
        <v>0</v>
      </c>
      <c r="Y95" s="361">
        <f t="shared" si="9"/>
        <v>6</v>
      </c>
      <c r="Z95" s="361">
        <f t="shared" si="9"/>
        <v>76</v>
      </c>
      <c r="AA95" s="361">
        <f t="shared" si="9"/>
        <v>417</v>
      </c>
      <c r="AB95" s="361">
        <f t="shared" ref="AB95:AC95" si="13">AB9-AB52</f>
        <v>5906</v>
      </c>
      <c r="AC95" s="301">
        <f t="shared" si="13"/>
        <v>0</v>
      </c>
      <c r="AD95" s="282"/>
      <c r="AE95" s="302"/>
      <c r="AF95" s="362"/>
      <c r="AH95" s="360"/>
      <c r="AI95" s="360"/>
      <c r="AJ95" s="360"/>
      <c r="AK95" s="360"/>
      <c r="AL95" s="360"/>
      <c r="AM95" s="360"/>
      <c r="AN95" s="360"/>
      <c r="AO95" s="360"/>
      <c r="AP95" s="360"/>
      <c r="AQ95" s="360"/>
      <c r="AR95" s="360"/>
    </row>
    <row r="96" spans="1:44" x14ac:dyDescent="0.2">
      <c r="A96" s="279" t="s">
        <v>19</v>
      </c>
      <c r="B96" s="352">
        <v>175</v>
      </c>
      <c r="C96" s="352">
        <f t="shared" si="5"/>
        <v>-109</v>
      </c>
      <c r="D96" s="352">
        <f t="shared" si="5"/>
        <v>785</v>
      </c>
      <c r="E96" s="352">
        <f t="shared" si="5"/>
        <v>111</v>
      </c>
      <c r="F96" s="352">
        <f t="shared" si="5"/>
        <v>129</v>
      </c>
      <c r="G96" s="352">
        <f t="shared" si="5"/>
        <v>94</v>
      </c>
      <c r="H96" s="352">
        <f t="shared" si="6"/>
        <v>0</v>
      </c>
      <c r="I96" s="352">
        <f t="shared" si="7"/>
        <v>0</v>
      </c>
      <c r="J96" s="352">
        <f t="shared" si="7"/>
        <v>71</v>
      </c>
      <c r="K96" s="352">
        <f t="shared" si="8"/>
        <v>1580.5939999999991</v>
      </c>
      <c r="L96" s="352">
        <f t="shared" si="8"/>
        <v>27</v>
      </c>
      <c r="M96" s="352">
        <f t="shared" si="8"/>
        <v>0</v>
      </c>
      <c r="N96" s="352">
        <f t="shared" si="8"/>
        <v>0</v>
      </c>
      <c r="O96" s="293">
        <f t="shared" si="8"/>
        <v>0</v>
      </c>
      <c r="P96" s="352">
        <f t="shared" si="8"/>
        <v>16</v>
      </c>
      <c r="Q96" s="293">
        <f t="shared" si="8"/>
        <v>9187.9259999999995</v>
      </c>
      <c r="R96" s="352">
        <f t="shared" si="8"/>
        <v>13063</v>
      </c>
      <c r="S96" s="361">
        <f t="shared" si="8"/>
        <v>68</v>
      </c>
      <c r="T96" s="361">
        <v>9265</v>
      </c>
      <c r="U96" s="321">
        <v>0</v>
      </c>
      <c r="V96" s="279">
        <v>0</v>
      </c>
      <c r="W96" s="361">
        <v>0</v>
      </c>
      <c r="X96" s="386">
        <v>859</v>
      </c>
      <c r="Y96" s="361">
        <f t="shared" si="9"/>
        <v>554</v>
      </c>
      <c r="Z96" s="361">
        <f t="shared" si="9"/>
        <v>766</v>
      </c>
      <c r="AA96" s="361">
        <f t="shared" si="9"/>
        <v>2122</v>
      </c>
      <c r="AB96" s="361">
        <f t="shared" ref="AB96:AC96" si="14">AB10-AB53</f>
        <v>1664</v>
      </c>
      <c r="AC96" s="301">
        <f t="shared" si="14"/>
        <v>1700</v>
      </c>
      <c r="AD96" s="282"/>
      <c r="AE96" s="302"/>
      <c r="AF96" s="362"/>
      <c r="AH96" s="360"/>
      <c r="AI96" s="360"/>
      <c r="AJ96" s="360"/>
      <c r="AK96" s="360"/>
      <c r="AL96" s="360"/>
      <c r="AM96" s="360"/>
      <c r="AN96" s="360"/>
      <c r="AO96" s="360"/>
      <c r="AP96" s="360"/>
      <c r="AQ96" s="360"/>
      <c r="AR96" s="360"/>
    </row>
    <row r="97" spans="1:44" x14ac:dyDescent="0.2">
      <c r="A97" s="279" t="s">
        <v>20</v>
      </c>
      <c r="B97" s="352">
        <v>3</v>
      </c>
      <c r="C97" s="352">
        <f t="shared" si="5"/>
        <v>-38</v>
      </c>
      <c r="D97" s="352">
        <f t="shared" si="5"/>
        <v>726</v>
      </c>
      <c r="E97" s="352">
        <f t="shared" si="5"/>
        <v>0</v>
      </c>
      <c r="F97" s="352">
        <f t="shared" si="5"/>
        <v>30033</v>
      </c>
      <c r="G97" s="352">
        <f t="shared" si="5"/>
        <v>328</v>
      </c>
      <c r="H97" s="352">
        <f t="shared" si="6"/>
        <v>0</v>
      </c>
      <c r="I97" s="352">
        <f t="shared" si="7"/>
        <v>126.67399999999907</v>
      </c>
      <c r="J97" s="352">
        <f t="shared" si="7"/>
        <v>0</v>
      </c>
      <c r="K97" s="352">
        <f t="shared" si="8"/>
        <v>847.69200000001001</v>
      </c>
      <c r="L97" s="352">
        <f t="shared" si="8"/>
        <v>0</v>
      </c>
      <c r="M97" s="352">
        <f t="shared" si="8"/>
        <v>0</v>
      </c>
      <c r="N97" s="352">
        <f t="shared" si="8"/>
        <v>0</v>
      </c>
      <c r="O97" s="293">
        <f t="shared" si="8"/>
        <v>2401.7930000000051</v>
      </c>
      <c r="P97" s="352">
        <f t="shared" si="8"/>
        <v>0</v>
      </c>
      <c r="Q97" s="293">
        <f t="shared" si="8"/>
        <v>0</v>
      </c>
      <c r="R97" s="352">
        <f t="shared" si="8"/>
        <v>0</v>
      </c>
      <c r="S97" s="361">
        <f t="shared" si="8"/>
        <v>8762</v>
      </c>
      <c r="T97" s="361">
        <v>568</v>
      </c>
      <c r="U97" s="321">
        <v>894</v>
      </c>
      <c r="V97" s="279">
        <v>0</v>
      </c>
      <c r="W97" s="361">
        <v>9</v>
      </c>
      <c r="X97" s="386">
        <v>10571</v>
      </c>
      <c r="Y97" s="361">
        <f t="shared" si="9"/>
        <v>0</v>
      </c>
      <c r="Z97" s="361">
        <f t="shared" si="9"/>
        <v>1850</v>
      </c>
      <c r="AA97" s="361">
        <f t="shared" si="9"/>
        <v>32514</v>
      </c>
      <c r="AB97" s="361">
        <f t="shared" ref="AB97:AC97" si="15">AB11-AB54</f>
        <v>33719</v>
      </c>
      <c r="AC97" s="301">
        <f t="shared" si="15"/>
        <v>0</v>
      </c>
      <c r="AD97" s="282"/>
      <c r="AE97" s="302"/>
      <c r="AF97" s="362"/>
      <c r="AH97" s="360"/>
      <c r="AI97" s="360"/>
      <c r="AJ97" s="360"/>
      <c r="AK97" s="360"/>
      <c r="AL97" s="360"/>
      <c r="AM97" s="360"/>
      <c r="AN97" s="360"/>
      <c r="AO97" s="360"/>
      <c r="AP97" s="360"/>
      <c r="AQ97" s="360"/>
      <c r="AR97" s="360"/>
    </row>
    <row r="98" spans="1:44" x14ac:dyDescent="0.2">
      <c r="A98" s="279" t="s">
        <v>21</v>
      </c>
      <c r="B98" s="352">
        <v>380</v>
      </c>
      <c r="C98" s="352">
        <f t="shared" si="5"/>
        <v>-4487</v>
      </c>
      <c r="D98" s="352">
        <f t="shared" si="5"/>
        <v>2842</v>
      </c>
      <c r="E98" s="352">
        <f t="shared" si="5"/>
        <v>2314</v>
      </c>
      <c r="F98" s="352">
        <f t="shared" si="5"/>
        <v>1665</v>
      </c>
      <c r="G98" s="352">
        <f t="shared" si="5"/>
        <v>37</v>
      </c>
      <c r="H98" s="352">
        <f t="shared" si="6"/>
        <v>1160</v>
      </c>
      <c r="I98" s="352">
        <f t="shared" si="7"/>
        <v>0</v>
      </c>
      <c r="J98" s="352">
        <f t="shared" si="7"/>
        <v>212</v>
      </c>
      <c r="K98" s="352">
        <f t="shared" si="8"/>
        <v>120.84600000000137</v>
      </c>
      <c r="L98" s="352">
        <f t="shared" si="8"/>
        <v>11</v>
      </c>
      <c r="M98" s="352">
        <f t="shared" si="8"/>
        <v>0.10900000000037835</v>
      </c>
      <c r="N98" s="352">
        <f t="shared" si="8"/>
        <v>1940.4089999999997</v>
      </c>
      <c r="O98" s="293">
        <f t="shared" si="8"/>
        <v>2548</v>
      </c>
      <c r="P98" s="352">
        <f t="shared" si="8"/>
        <v>0</v>
      </c>
      <c r="Q98" s="293">
        <f t="shared" si="8"/>
        <v>7065.6229999999996</v>
      </c>
      <c r="R98" s="352">
        <f t="shared" si="8"/>
        <v>9297</v>
      </c>
      <c r="S98" s="361">
        <f t="shared" si="8"/>
        <v>3076</v>
      </c>
      <c r="T98" s="361">
        <v>997</v>
      </c>
      <c r="U98" s="321">
        <v>3827</v>
      </c>
      <c r="V98" s="279">
        <v>6453</v>
      </c>
      <c r="W98" s="361">
        <v>8598</v>
      </c>
      <c r="X98" s="386">
        <v>715</v>
      </c>
      <c r="Y98" s="361">
        <f t="shared" si="9"/>
        <v>2235</v>
      </c>
      <c r="Z98" s="361">
        <f t="shared" si="9"/>
        <v>1463</v>
      </c>
      <c r="AA98" s="361">
        <f t="shared" si="9"/>
        <v>1140</v>
      </c>
      <c r="AB98" s="361">
        <f t="shared" ref="AB98:AC98" si="16">AB12-AB55</f>
        <v>5225</v>
      </c>
      <c r="AC98" s="301">
        <f t="shared" si="16"/>
        <v>8852</v>
      </c>
      <c r="AD98" s="361"/>
      <c r="AE98" s="302"/>
      <c r="AF98" s="362"/>
      <c r="AH98" s="360"/>
      <c r="AI98" s="360"/>
      <c r="AJ98" s="360"/>
      <c r="AK98" s="360"/>
      <c r="AL98" s="360"/>
      <c r="AM98" s="360"/>
      <c r="AN98" s="360"/>
      <c r="AO98" s="360"/>
      <c r="AP98" s="360"/>
      <c r="AQ98" s="360"/>
      <c r="AR98" s="360"/>
    </row>
    <row r="99" spans="1:44" x14ac:dyDescent="0.2">
      <c r="A99" s="279" t="s">
        <v>22</v>
      </c>
      <c r="B99" s="352">
        <v>1615</v>
      </c>
      <c r="C99" s="352">
        <f t="shared" si="5"/>
        <v>-54</v>
      </c>
      <c r="D99" s="352">
        <f t="shared" si="5"/>
        <v>-38</v>
      </c>
      <c r="E99" s="352">
        <f t="shared" si="5"/>
        <v>367</v>
      </c>
      <c r="F99" s="352">
        <f t="shared" si="5"/>
        <v>4272</v>
      </c>
      <c r="G99" s="352">
        <f t="shared" si="5"/>
        <v>0</v>
      </c>
      <c r="H99" s="352">
        <f t="shared" si="6"/>
        <v>0</v>
      </c>
      <c r="I99" s="352">
        <f t="shared" si="7"/>
        <v>0</v>
      </c>
      <c r="J99" s="352">
        <f t="shared" si="7"/>
        <v>0</v>
      </c>
      <c r="K99" s="352">
        <f t="shared" si="8"/>
        <v>0</v>
      </c>
      <c r="L99" s="352">
        <f t="shared" si="8"/>
        <v>7127.1289999999999</v>
      </c>
      <c r="M99" s="352">
        <f t="shared" si="8"/>
        <v>7258</v>
      </c>
      <c r="N99" s="352">
        <f t="shared" si="8"/>
        <v>7258</v>
      </c>
      <c r="O99" s="293">
        <f t="shared" si="8"/>
        <v>7258</v>
      </c>
      <c r="P99" s="352">
        <f t="shared" si="8"/>
        <v>7258</v>
      </c>
      <c r="Q99" s="293">
        <f t="shared" si="8"/>
        <v>0</v>
      </c>
      <c r="R99" s="352">
        <f t="shared" si="8"/>
        <v>0</v>
      </c>
      <c r="S99" s="361">
        <f t="shared" si="8"/>
        <v>7258</v>
      </c>
      <c r="T99" s="361">
        <v>0</v>
      </c>
      <c r="U99" s="321">
        <v>0</v>
      </c>
      <c r="V99" s="279">
        <v>0</v>
      </c>
      <c r="W99" s="361">
        <v>0</v>
      </c>
      <c r="X99" s="386">
        <v>7258</v>
      </c>
      <c r="Y99" s="361">
        <f t="shared" si="9"/>
        <v>0</v>
      </c>
      <c r="Z99" s="361">
        <f t="shared" si="9"/>
        <v>0</v>
      </c>
      <c r="AA99" s="361">
        <f t="shared" si="9"/>
        <v>0</v>
      </c>
      <c r="AB99" s="361">
        <f t="shared" ref="AB99:AC99" si="17">AB13-AB56</f>
        <v>0</v>
      </c>
      <c r="AC99" s="301">
        <f t="shared" si="17"/>
        <v>0</v>
      </c>
      <c r="AE99" s="302"/>
      <c r="AF99" s="362"/>
      <c r="AH99" s="360"/>
      <c r="AI99" s="360"/>
      <c r="AJ99" s="360"/>
      <c r="AK99" s="360"/>
      <c r="AL99" s="360"/>
      <c r="AM99" s="360"/>
      <c r="AN99" s="360"/>
      <c r="AO99" s="360"/>
      <c r="AP99" s="360"/>
      <c r="AQ99" s="360"/>
      <c r="AR99" s="360"/>
    </row>
    <row r="100" spans="1:44" x14ac:dyDescent="0.2">
      <c r="A100" s="279" t="s">
        <v>23</v>
      </c>
      <c r="B100" s="352">
        <v>-30</v>
      </c>
      <c r="C100" s="352">
        <f t="shared" si="5"/>
        <v>-88</v>
      </c>
      <c r="D100" s="352">
        <f t="shared" si="5"/>
        <v>36</v>
      </c>
      <c r="E100" s="352">
        <f t="shared" si="5"/>
        <v>0</v>
      </c>
      <c r="F100" s="352">
        <f t="shared" si="5"/>
        <v>995</v>
      </c>
      <c r="G100" s="352">
        <f t="shared" si="5"/>
        <v>0</v>
      </c>
      <c r="H100" s="352">
        <f t="shared" si="6"/>
        <v>0</v>
      </c>
      <c r="I100" s="352">
        <f t="shared" si="7"/>
        <v>12</v>
      </c>
      <c r="J100" s="352">
        <f t="shared" si="7"/>
        <v>0</v>
      </c>
      <c r="K100" s="352">
        <f t="shared" si="8"/>
        <v>0</v>
      </c>
      <c r="L100" s="352">
        <f t="shared" si="8"/>
        <v>0</v>
      </c>
      <c r="M100" s="352">
        <f t="shared" si="8"/>
        <v>0</v>
      </c>
      <c r="N100" s="352">
        <f t="shared" si="8"/>
        <v>0</v>
      </c>
      <c r="O100" s="293">
        <f t="shared" si="8"/>
        <v>24.772000000000844</v>
      </c>
      <c r="P100" s="352">
        <f t="shared" si="8"/>
        <v>30</v>
      </c>
      <c r="Q100" s="293">
        <f t="shared" si="8"/>
        <v>0</v>
      </c>
      <c r="R100" s="352">
        <f t="shared" si="8"/>
        <v>42</v>
      </c>
      <c r="S100" s="361">
        <f t="shared" si="8"/>
        <v>3</v>
      </c>
      <c r="T100" s="361">
        <v>0</v>
      </c>
      <c r="U100" s="321">
        <v>95</v>
      </c>
      <c r="V100" s="279">
        <v>680</v>
      </c>
      <c r="W100" s="361">
        <v>0</v>
      </c>
      <c r="X100" s="386">
        <v>24</v>
      </c>
      <c r="Y100" s="361">
        <f t="shared" si="9"/>
        <v>0</v>
      </c>
      <c r="Z100" s="361">
        <f t="shared" si="9"/>
        <v>1</v>
      </c>
      <c r="AA100" s="361">
        <f t="shared" si="9"/>
        <v>0</v>
      </c>
      <c r="AB100" s="361">
        <f t="shared" ref="AB100:AC100" si="18">AB14-AB57</f>
        <v>0</v>
      </c>
      <c r="AC100" s="301">
        <f t="shared" si="18"/>
        <v>0</v>
      </c>
      <c r="AE100" s="302"/>
      <c r="AF100" s="362"/>
      <c r="AH100" s="360"/>
      <c r="AI100" s="360"/>
      <c r="AJ100" s="360"/>
      <c r="AK100" s="360"/>
      <c r="AL100" s="360"/>
      <c r="AM100" s="360"/>
      <c r="AN100" s="360"/>
      <c r="AO100" s="360"/>
      <c r="AP100" s="360"/>
      <c r="AQ100" s="360"/>
      <c r="AR100" s="360"/>
    </row>
    <row r="101" spans="1:44" x14ac:dyDescent="0.2">
      <c r="A101" s="279" t="s">
        <v>24</v>
      </c>
      <c r="B101" s="352">
        <v>7178</v>
      </c>
      <c r="C101" s="352">
        <f t="shared" si="5"/>
        <v>-31</v>
      </c>
      <c r="D101" s="352">
        <f t="shared" si="5"/>
        <v>7227</v>
      </c>
      <c r="E101" s="352">
        <f t="shared" si="5"/>
        <v>7258</v>
      </c>
      <c r="F101" s="352">
        <f t="shared" si="5"/>
        <v>13</v>
      </c>
      <c r="G101" s="352">
        <f t="shared" si="5"/>
        <v>0</v>
      </c>
      <c r="H101" s="352">
        <f t="shared" si="6"/>
        <v>0</v>
      </c>
      <c r="I101" s="352">
        <f t="shared" si="7"/>
        <v>7258</v>
      </c>
      <c r="J101" s="352">
        <f t="shared" si="7"/>
        <v>7258</v>
      </c>
      <c r="K101" s="352">
        <f t="shared" si="8"/>
        <v>0</v>
      </c>
      <c r="L101" s="352">
        <f t="shared" si="8"/>
        <v>7199.8810000000003</v>
      </c>
      <c r="M101" s="352">
        <f t="shared" si="8"/>
        <v>7258</v>
      </c>
      <c r="N101" s="352">
        <f t="shared" si="8"/>
        <v>7258</v>
      </c>
      <c r="O101" s="293">
        <f t="shared" si="8"/>
        <v>7258</v>
      </c>
      <c r="P101" s="352">
        <f t="shared" si="8"/>
        <v>7258</v>
      </c>
      <c r="Q101" s="293">
        <f t="shared" si="8"/>
        <v>0</v>
      </c>
      <c r="R101" s="352">
        <f t="shared" si="8"/>
        <v>0</v>
      </c>
      <c r="S101" s="361">
        <f t="shared" si="8"/>
        <v>7258</v>
      </c>
      <c r="T101" s="361">
        <v>0</v>
      </c>
      <c r="U101" s="321">
        <v>0</v>
      </c>
      <c r="V101" s="279">
        <v>0</v>
      </c>
      <c r="W101" s="361">
        <v>0</v>
      </c>
      <c r="X101" s="386">
        <v>7258</v>
      </c>
      <c r="Y101" s="361">
        <f t="shared" si="9"/>
        <v>0</v>
      </c>
      <c r="Z101" s="361">
        <f t="shared" si="9"/>
        <v>0</v>
      </c>
      <c r="AA101" s="361">
        <f t="shared" si="9"/>
        <v>0</v>
      </c>
      <c r="AB101" s="361">
        <f t="shared" ref="AB101:AC101" si="19">AB15-AB58</f>
        <v>0</v>
      </c>
      <c r="AC101" s="301">
        <f t="shared" si="19"/>
        <v>0</v>
      </c>
      <c r="AE101" s="302"/>
      <c r="AF101" s="362"/>
      <c r="AH101" s="360"/>
      <c r="AI101" s="360"/>
      <c r="AJ101" s="360"/>
      <c r="AK101" s="360"/>
      <c r="AL101" s="360"/>
      <c r="AM101" s="360"/>
      <c r="AN101" s="360"/>
      <c r="AO101" s="360"/>
      <c r="AP101" s="360"/>
      <c r="AQ101" s="360"/>
      <c r="AR101" s="360"/>
    </row>
    <row r="102" spans="1:44" x14ac:dyDescent="0.2">
      <c r="A102" s="279" t="s">
        <v>25</v>
      </c>
      <c r="B102" s="352">
        <v>21424</v>
      </c>
      <c r="C102" s="352">
        <f t="shared" si="5"/>
        <v>1606</v>
      </c>
      <c r="D102" s="352">
        <f t="shared" si="5"/>
        <v>1220</v>
      </c>
      <c r="E102" s="352">
        <f t="shared" si="5"/>
        <v>36</v>
      </c>
      <c r="F102" s="352">
        <f t="shared" si="5"/>
        <v>0</v>
      </c>
      <c r="G102" s="352">
        <f t="shared" si="5"/>
        <v>3638</v>
      </c>
      <c r="H102" s="352">
        <f t="shared" si="6"/>
        <v>0</v>
      </c>
      <c r="I102" s="352">
        <f t="shared" si="7"/>
        <v>0</v>
      </c>
      <c r="J102" s="352">
        <f t="shared" si="7"/>
        <v>0</v>
      </c>
      <c r="K102" s="352">
        <f t="shared" si="8"/>
        <v>0</v>
      </c>
      <c r="L102" s="352">
        <f t="shared" si="8"/>
        <v>0</v>
      </c>
      <c r="M102" s="352">
        <f t="shared" si="8"/>
        <v>0</v>
      </c>
      <c r="N102" s="352">
        <f t="shared" si="8"/>
        <v>0</v>
      </c>
      <c r="O102" s="293">
        <f t="shared" si="8"/>
        <v>8375</v>
      </c>
      <c r="P102" s="352">
        <f t="shared" si="8"/>
        <v>1</v>
      </c>
      <c r="Q102" s="293">
        <f t="shared" si="8"/>
        <v>236.07999999998719</v>
      </c>
      <c r="R102" s="352">
        <f t="shared" si="8"/>
        <v>1212</v>
      </c>
      <c r="S102" s="361">
        <f t="shared" si="8"/>
        <v>93473</v>
      </c>
      <c r="T102" s="361">
        <v>93228</v>
      </c>
      <c r="U102" s="321">
        <v>673</v>
      </c>
      <c r="V102" s="279">
        <v>30365</v>
      </c>
      <c r="W102" s="361">
        <v>2103</v>
      </c>
      <c r="X102" s="386">
        <v>610</v>
      </c>
      <c r="Y102" s="361">
        <f t="shared" si="9"/>
        <v>285</v>
      </c>
      <c r="Z102" s="361">
        <f t="shared" si="9"/>
        <v>12366</v>
      </c>
      <c r="AA102" s="361">
        <f t="shared" si="9"/>
        <v>14835</v>
      </c>
      <c r="AB102" s="361">
        <f t="shared" ref="AB102:AC102" si="20">AB16-AB59</f>
        <v>26281</v>
      </c>
      <c r="AC102" s="301">
        <f t="shared" si="20"/>
        <v>43376</v>
      </c>
      <c r="AE102" s="302"/>
      <c r="AF102" s="362"/>
      <c r="AH102" s="360"/>
      <c r="AI102" s="360"/>
      <c r="AJ102" s="360"/>
      <c r="AK102" s="360"/>
      <c r="AL102" s="360"/>
      <c r="AM102" s="360"/>
      <c r="AN102" s="360"/>
      <c r="AO102" s="360"/>
      <c r="AP102" s="360"/>
      <c r="AQ102" s="360"/>
      <c r="AR102" s="360"/>
    </row>
    <row r="103" spans="1:44" x14ac:dyDescent="0.2">
      <c r="A103" s="279" t="s">
        <v>26</v>
      </c>
      <c r="B103" s="352">
        <v>0</v>
      </c>
      <c r="C103" s="352">
        <f t="shared" si="5"/>
        <v>-37</v>
      </c>
      <c r="D103" s="352">
        <f t="shared" si="5"/>
        <v>0</v>
      </c>
      <c r="E103" s="352">
        <f t="shared" si="5"/>
        <v>0</v>
      </c>
      <c r="F103" s="352">
        <f t="shared" si="5"/>
        <v>0</v>
      </c>
      <c r="G103" s="352">
        <f t="shared" si="5"/>
        <v>0</v>
      </c>
      <c r="H103" s="352">
        <f t="shared" si="6"/>
        <v>0</v>
      </c>
      <c r="I103" s="352">
        <f t="shared" si="7"/>
        <v>0</v>
      </c>
      <c r="J103" s="352">
        <f t="shared" si="7"/>
        <v>0</v>
      </c>
      <c r="K103" s="352">
        <f t="shared" si="8"/>
        <v>2124.8310000000001</v>
      </c>
      <c r="L103" s="352">
        <f t="shared" si="8"/>
        <v>31.71900000000096</v>
      </c>
      <c r="M103" s="352">
        <f t="shared" si="8"/>
        <v>0</v>
      </c>
      <c r="N103" s="352">
        <f t="shared" si="8"/>
        <v>2.9580000000005384</v>
      </c>
      <c r="O103" s="293">
        <f t="shared" si="8"/>
        <v>3887</v>
      </c>
      <c r="P103" s="352">
        <f t="shared" si="8"/>
        <v>0</v>
      </c>
      <c r="Q103" s="293">
        <f t="shared" si="8"/>
        <v>0</v>
      </c>
      <c r="R103" s="352">
        <f t="shared" si="8"/>
        <v>0</v>
      </c>
      <c r="S103" s="361">
        <f t="shared" si="8"/>
        <v>0</v>
      </c>
      <c r="T103" s="361">
        <v>534</v>
      </c>
      <c r="U103" s="321">
        <v>2881</v>
      </c>
      <c r="V103" s="279">
        <v>12</v>
      </c>
      <c r="W103" s="361">
        <v>81</v>
      </c>
      <c r="X103" s="386">
        <v>56</v>
      </c>
      <c r="Y103" s="361">
        <f t="shared" si="9"/>
        <v>0</v>
      </c>
      <c r="Z103" s="361">
        <f t="shared" si="9"/>
        <v>2</v>
      </c>
      <c r="AA103" s="361">
        <f t="shared" si="9"/>
        <v>418</v>
      </c>
      <c r="AB103" s="361">
        <f t="shared" ref="AB103:AC103" si="21">AB17-AB60</f>
        <v>25</v>
      </c>
      <c r="AC103" s="301">
        <f t="shared" si="21"/>
        <v>1366</v>
      </c>
      <c r="AE103" s="302"/>
      <c r="AF103" s="362"/>
      <c r="AH103" s="360"/>
      <c r="AI103" s="360"/>
      <c r="AJ103" s="360"/>
      <c r="AK103" s="360"/>
      <c r="AL103" s="360"/>
      <c r="AM103" s="360"/>
      <c r="AN103" s="360"/>
      <c r="AO103" s="360"/>
      <c r="AP103" s="360"/>
      <c r="AQ103" s="360"/>
      <c r="AR103" s="360"/>
    </row>
    <row r="104" spans="1:44" x14ac:dyDescent="0.2">
      <c r="A104" s="279" t="s">
        <v>27</v>
      </c>
      <c r="B104" s="352">
        <v>0</v>
      </c>
      <c r="C104" s="352">
        <f t="shared" si="5"/>
        <v>0</v>
      </c>
      <c r="D104" s="352">
        <f t="shared" si="5"/>
        <v>-282</v>
      </c>
      <c r="E104" s="352">
        <f t="shared" si="5"/>
        <v>204</v>
      </c>
      <c r="F104" s="352">
        <f t="shared" si="5"/>
        <v>0</v>
      </c>
      <c r="G104" s="352">
        <f t="shared" si="5"/>
        <v>0</v>
      </c>
      <c r="H104" s="352">
        <f t="shared" si="6"/>
        <v>0</v>
      </c>
      <c r="I104" s="352">
        <f t="shared" si="7"/>
        <v>160</v>
      </c>
      <c r="J104" s="352">
        <f t="shared" si="7"/>
        <v>0</v>
      </c>
      <c r="K104" s="352">
        <f t="shared" si="8"/>
        <v>0</v>
      </c>
      <c r="L104" s="352">
        <f t="shared" si="8"/>
        <v>0</v>
      </c>
      <c r="M104" s="352">
        <f t="shared" si="8"/>
        <v>0</v>
      </c>
      <c r="N104" s="352">
        <f t="shared" si="8"/>
        <v>0</v>
      </c>
      <c r="O104" s="293">
        <f t="shared" si="8"/>
        <v>0</v>
      </c>
      <c r="P104" s="352">
        <f t="shared" si="8"/>
        <v>12</v>
      </c>
      <c r="Q104" s="293">
        <f t="shared" si="8"/>
        <v>4645.8839999999982</v>
      </c>
      <c r="R104" s="352">
        <f t="shared" si="8"/>
        <v>51</v>
      </c>
      <c r="S104" s="361">
        <f t="shared" si="8"/>
        <v>37</v>
      </c>
      <c r="T104" s="361">
        <v>128</v>
      </c>
      <c r="U104" s="321">
        <v>37</v>
      </c>
      <c r="V104" s="279">
        <v>87</v>
      </c>
      <c r="W104" s="361">
        <v>5873</v>
      </c>
      <c r="X104" s="386">
        <v>0</v>
      </c>
      <c r="Y104" s="361">
        <f t="shared" si="9"/>
        <v>8</v>
      </c>
      <c r="Z104" s="361">
        <f t="shared" si="9"/>
        <v>1</v>
      </c>
      <c r="AA104" s="361">
        <f t="shared" si="9"/>
        <v>0</v>
      </c>
      <c r="AB104" s="361">
        <f t="shared" ref="AB104:AC104" si="22">AB18-AB61</f>
        <v>2925</v>
      </c>
      <c r="AC104" s="301">
        <f t="shared" si="22"/>
        <v>53</v>
      </c>
      <c r="AE104" s="302"/>
      <c r="AF104" s="362"/>
      <c r="AH104" s="360"/>
      <c r="AI104" s="360"/>
      <c r="AJ104" s="360"/>
      <c r="AK104" s="360"/>
      <c r="AL104" s="360"/>
      <c r="AM104" s="360"/>
      <c r="AN104" s="360"/>
      <c r="AO104" s="360"/>
      <c r="AP104" s="360"/>
      <c r="AQ104" s="360"/>
      <c r="AR104" s="360"/>
    </row>
    <row r="105" spans="1:44" x14ac:dyDescent="0.2">
      <c r="A105" s="279" t="s">
        <v>78</v>
      </c>
      <c r="B105" s="352">
        <v>0</v>
      </c>
      <c r="C105" s="352">
        <f t="shared" si="5"/>
        <v>-260</v>
      </c>
      <c r="D105" s="352">
        <f t="shared" si="5"/>
        <v>-85</v>
      </c>
      <c r="E105" s="352">
        <f t="shared" si="5"/>
        <v>0</v>
      </c>
      <c r="F105" s="352">
        <f t="shared" si="5"/>
        <v>0</v>
      </c>
      <c r="G105" s="352">
        <f t="shared" si="5"/>
        <v>0</v>
      </c>
      <c r="H105" s="352">
        <f t="shared" si="6"/>
        <v>0</v>
      </c>
      <c r="I105" s="352">
        <f t="shared" si="7"/>
        <v>0</v>
      </c>
      <c r="J105" s="352">
        <f t="shared" si="7"/>
        <v>0</v>
      </c>
      <c r="K105" s="352">
        <f t="shared" si="8"/>
        <v>3089.4730000000018</v>
      </c>
      <c r="L105" s="352">
        <f t="shared" si="8"/>
        <v>0</v>
      </c>
      <c r="M105" s="352">
        <f t="shared" si="8"/>
        <v>0</v>
      </c>
      <c r="N105" s="352">
        <f t="shared" si="8"/>
        <v>0</v>
      </c>
      <c r="O105" s="293">
        <f t="shared" si="8"/>
        <v>0</v>
      </c>
      <c r="P105" s="352">
        <f t="shared" si="8"/>
        <v>653</v>
      </c>
      <c r="Q105" s="293">
        <f t="shared" si="8"/>
        <v>8003</v>
      </c>
      <c r="R105" s="352">
        <f t="shared" si="8"/>
        <v>26127</v>
      </c>
      <c r="S105" s="361">
        <f t="shared" si="8"/>
        <v>17174</v>
      </c>
      <c r="T105" s="361">
        <v>0</v>
      </c>
      <c r="U105" s="321">
        <v>0</v>
      </c>
      <c r="V105" s="279">
        <v>261</v>
      </c>
      <c r="W105" s="361">
        <v>788</v>
      </c>
      <c r="X105" s="386">
        <v>1</v>
      </c>
      <c r="Y105" s="361">
        <f t="shared" si="9"/>
        <v>0</v>
      </c>
      <c r="Z105" s="361">
        <f t="shared" si="9"/>
        <v>7</v>
      </c>
      <c r="AA105" s="361">
        <f t="shared" si="9"/>
        <v>15</v>
      </c>
      <c r="AB105" s="361">
        <f t="shared" ref="AB105:AC105" si="23">AB19-AB62</f>
        <v>0</v>
      </c>
      <c r="AC105" s="301">
        <f t="shared" si="23"/>
        <v>0</v>
      </c>
      <c r="AE105" s="302"/>
      <c r="AF105" s="362"/>
      <c r="AH105" s="360"/>
      <c r="AI105" s="360"/>
      <c r="AJ105" s="360"/>
      <c r="AK105" s="360"/>
      <c r="AL105" s="360"/>
      <c r="AM105" s="360"/>
      <c r="AN105" s="360"/>
      <c r="AO105" s="360"/>
      <c r="AP105" s="360"/>
      <c r="AQ105" s="360"/>
      <c r="AR105" s="360"/>
    </row>
    <row r="106" spans="1:44" x14ac:dyDescent="0.2">
      <c r="A106" s="279" t="s">
        <v>28</v>
      </c>
      <c r="B106" s="352">
        <v>0</v>
      </c>
      <c r="C106" s="352">
        <f t="shared" si="5"/>
        <v>-96</v>
      </c>
      <c r="D106" s="352">
        <f t="shared" si="5"/>
        <v>2927</v>
      </c>
      <c r="E106" s="352">
        <f t="shared" si="5"/>
        <v>0</v>
      </c>
      <c r="F106" s="352">
        <f t="shared" si="5"/>
        <v>0</v>
      </c>
      <c r="G106" s="352">
        <f t="shared" si="5"/>
        <v>0</v>
      </c>
      <c r="H106" s="352">
        <f t="shared" si="6"/>
        <v>0</v>
      </c>
      <c r="I106" s="352">
        <f t="shared" si="7"/>
        <v>0</v>
      </c>
      <c r="J106" s="352">
        <f t="shared" si="7"/>
        <v>0</v>
      </c>
      <c r="K106" s="352">
        <f t="shared" si="8"/>
        <v>1794.3619999999992</v>
      </c>
      <c r="L106" s="352">
        <f t="shared" si="8"/>
        <v>0</v>
      </c>
      <c r="M106" s="352">
        <f t="shared" si="8"/>
        <v>2.0000000004074536E-3</v>
      </c>
      <c r="N106" s="352">
        <f t="shared" si="8"/>
        <v>0</v>
      </c>
      <c r="O106" s="293">
        <f t="shared" si="8"/>
        <v>9322.9230000000007</v>
      </c>
      <c r="P106" s="352">
        <f t="shared" si="8"/>
        <v>0</v>
      </c>
      <c r="Q106" s="293">
        <f t="shared" si="8"/>
        <v>0</v>
      </c>
      <c r="R106" s="352">
        <f t="shared" si="8"/>
        <v>0</v>
      </c>
      <c r="S106" s="361">
        <f t="shared" si="8"/>
        <v>9660</v>
      </c>
      <c r="T106" s="361">
        <v>0</v>
      </c>
      <c r="U106" s="321">
        <v>0</v>
      </c>
      <c r="V106" s="279">
        <v>0</v>
      </c>
      <c r="W106" s="361">
        <v>0</v>
      </c>
      <c r="X106" s="386">
        <v>443</v>
      </c>
      <c r="Y106" s="361">
        <f t="shared" si="9"/>
        <v>1394</v>
      </c>
      <c r="Z106" s="361">
        <f t="shared" si="9"/>
        <v>0</v>
      </c>
      <c r="AA106" s="361">
        <f t="shared" si="9"/>
        <v>664</v>
      </c>
      <c r="AB106" s="361">
        <f t="shared" ref="AB106:AC106" si="24">AB20-AB63</f>
        <v>0</v>
      </c>
      <c r="AC106" s="301">
        <f t="shared" si="24"/>
        <v>0</v>
      </c>
      <c r="AE106" s="302"/>
      <c r="AF106" s="362"/>
      <c r="AH106" s="360"/>
      <c r="AI106" s="360"/>
      <c r="AJ106" s="360"/>
      <c r="AK106" s="360"/>
      <c r="AL106" s="360"/>
      <c r="AM106" s="360"/>
      <c r="AN106" s="360"/>
      <c r="AO106" s="360"/>
      <c r="AP106" s="360"/>
      <c r="AQ106" s="360"/>
      <c r="AR106" s="360"/>
    </row>
    <row r="107" spans="1:44" x14ac:dyDescent="0.2">
      <c r="A107" s="279" t="s">
        <v>29</v>
      </c>
      <c r="B107" s="352">
        <v>7258</v>
      </c>
      <c r="C107" s="352">
        <f t="shared" si="5"/>
        <v>7258</v>
      </c>
      <c r="D107" s="352">
        <f t="shared" si="5"/>
        <v>7258</v>
      </c>
      <c r="E107" s="352">
        <f t="shared" si="5"/>
        <v>7258</v>
      </c>
      <c r="F107" s="352">
        <f t="shared" si="5"/>
        <v>7258</v>
      </c>
      <c r="G107" s="352">
        <f t="shared" si="5"/>
        <v>7258</v>
      </c>
      <c r="H107" s="352">
        <f t="shared" si="6"/>
        <v>7258</v>
      </c>
      <c r="I107" s="352">
        <f t="shared" si="7"/>
        <v>7258</v>
      </c>
      <c r="J107" s="352">
        <f t="shared" si="7"/>
        <v>7258</v>
      </c>
      <c r="K107" s="352">
        <f t="shared" si="8"/>
        <v>0</v>
      </c>
      <c r="L107" s="352">
        <f t="shared" si="8"/>
        <v>0</v>
      </c>
      <c r="M107" s="352">
        <f t="shared" si="8"/>
        <v>7258</v>
      </c>
      <c r="N107" s="352">
        <f t="shared" si="8"/>
        <v>7258</v>
      </c>
      <c r="O107" s="293">
        <f t="shared" si="8"/>
        <v>7258</v>
      </c>
      <c r="P107" s="352">
        <f t="shared" si="8"/>
        <v>0</v>
      </c>
      <c r="Q107" s="293">
        <f t="shared" si="8"/>
        <v>0</v>
      </c>
      <c r="R107" s="352">
        <f t="shared" si="8"/>
        <v>0</v>
      </c>
      <c r="S107" s="361">
        <f t="shared" si="8"/>
        <v>7258</v>
      </c>
      <c r="T107" s="361">
        <v>0</v>
      </c>
      <c r="U107" s="321">
        <v>0</v>
      </c>
      <c r="V107" s="279">
        <v>0</v>
      </c>
      <c r="W107" s="361">
        <v>0</v>
      </c>
      <c r="X107" s="386">
        <v>7258</v>
      </c>
      <c r="Y107" s="361">
        <f t="shared" si="9"/>
        <v>0</v>
      </c>
      <c r="Z107" s="361">
        <f t="shared" si="9"/>
        <v>0</v>
      </c>
      <c r="AA107" s="361">
        <f t="shared" si="9"/>
        <v>0</v>
      </c>
      <c r="AB107" s="361">
        <f t="shared" ref="AB107:AC107" si="25">AB21-AB64</f>
        <v>0</v>
      </c>
      <c r="AC107" s="301">
        <f t="shared" si="25"/>
        <v>0</v>
      </c>
      <c r="AE107" s="302"/>
      <c r="AF107" s="362"/>
      <c r="AH107" s="360"/>
      <c r="AI107" s="360"/>
      <c r="AJ107" s="360"/>
      <c r="AK107" s="360"/>
      <c r="AL107" s="360"/>
      <c r="AM107" s="360"/>
      <c r="AN107" s="360"/>
      <c r="AO107" s="360"/>
      <c r="AP107" s="360"/>
      <c r="AQ107" s="360"/>
      <c r="AR107" s="360"/>
    </row>
    <row r="108" spans="1:44" x14ac:dyDescent="0.2">
      <c r="A108" s="279" t="s">
        <v>30</v>
      </c>
      <c r="B108" s="352">
        <v>0</v>
      </c>
      <c r="C108" s="352">
        <f t="shared" ref="C108:G123" si="26">+C22-C65</f>
        <v>-504</v>
      </c>
      <c r="D108" s="352">
        <f t="shared" si="26"/>
        <v>279</v>
      </c>
      <c r="E108" s="352">
        <f t="shared" si="26"/>
        <v>0</v>
      </c>
      <c r="F108" s="352">
        <f t="shared" si="26"/>
        <v>0</v>
      </c>
      <c r="G108" s="352">
        <f t="shared" si="26"/>
        <v>0</v>
      </c>
      <c r="H108" s="352">
        <f t="shared" si="6"/>
        <v>0</v>
      </c>
      <c r="I108" s="352">
        <f t="shared" ref="I108:J123" si="27">+I22-I65</f>
        <v>475</v>
      </c>
      <c r="J108" s="352">
        <f t="shared" si="27"/>
        <v>802</v>
      </c>
      <c r="K108" s="352">
        <f t="shared" ref="K108:S123" si="28">IF((+K22-K65)&gt;0,(K22-K65),0)</f>
        <v>0</v>
      </c>
      <c r="L108" s="352">
        <f t="shared" si="28"/>
        <v>0</v>
      </c>
      <c r="M108" s="352">
        <f t="shared" si="28"/>
        <v>0</v>
      </c>
      <c r="N108" s="352">
        <f t="shared" si="28"/>
        <v>0</v>
      </c>
      <c r="O108" s="293">
        <f t="shared" si="28"/>
        <v>0</v>
      </c>
      <c r="P108" s="352">
        <f t="shared" si="28"/>
        <v>0</v>
      </c>
      <c r="Q108" s="293">
        <f t="shared" si="28"/>
        <v>3498.5920000000042</v>
      </c>
      <c r="R108" s="352">
        <f t="shared" si="28"/>
        <v>221</v>
      </c>
      <c r="S108" s="361">
        <f t="shared" si="28"/>
        <v>14155</v>
      </c>
      <c r="T108" s="361">
        <v>0</v>
      </c>
      <c r="U108" s="321">
        <v>845</v>
      </c>
      <c r="V108" s="279">
        <v>792</v>
      </c>
      <c r="W108" s="361">
        <v>0</v>
      </c>
      <c r="X108" s="386">
        <v>380</v>
      </c>
      <c r="Y108" s="361">
        <f t="shared" ref="Y108:AA123" si="29">Y22-Y65</f>
        <v>0</v>
      </c>
      <c r="Z108" s="361">
        <f t="shared" si="29"/>
        <v>1</v>
      </c>
      <c r="AA108" s="361">
        <f t="shared" si="29"/>
        <v>642</v>
      </c>
      <c r="AB108" s="361">
        <f t="shared" ref="AB108:AC108" si="30">AB22-AB65</f>
        <v>0</v>
      </c>
      <c r="AC108" s="301">
        <f t="shared" si="30"/>
        <v>616</v>
      </c>
      <c r="AE108" s="302"/>
      <c r="AF108" s="362"/>
      <c r="AH108" s="360"/>
      <c r="AI108" s="360"/>
      <c r="AJ108" s="360"/>
      <c r="AK108" s="360"/>
      <c r="AL108" s="360"/>
      <c r="AM108" s="360"/>
      <c r="AN108" s="360"/>
      <c r="AO108" s="360"/>
      <c r="AP108" s="360"/>
      <c r="AQ108" s="360"/>
      <c r="AR108" s="360"/>
    </row>
    <row r="109" spans="1:44" x14ac:dyDescent="0.2">
      <c r="A109" s="279" t="s">
        <v>31</v>
      </c>
      <c r="B109" s="352">
        <v>0</v>
      </c>
      <c r="C109" s="352">
        <f t="shared" si="26"/>
        <v>-213</v>
      </c>
      <c r="D109" s="352">
        <f t="shared" si="26"/>
        <v>-32</v>
      </c>
      <c r="E109" s="352">
        <f t="shared" si="26"/>
        <v>0</v>
      </c>
      <c r="F109" s="352">
        <f t="shared" si="26"/>
        <v>0</v>
      </c>
      <c r="G109" s="352">
        <f t="shared" si="26"/>
        <v>0</v>
      </c>
      <c r="H109" s="352">
        <f t="shared" si="6"/>
        <v>0</v>
      </c>
      <c r="I109" s="352">
        <f t="shared" si="27"/>
        <v>0</v>
      </c>
      <c r="J109" s="352">
        <f t="shared" si="27"/>
        <v>0</v>
      </c>
      <c r="K109" s="352">
        <f t="shared" si="28"/>
        <v>0</v>
      </c>
      <c r="L109" s="352">
        <f t="shared" si="28"/>
        <v>0</v>
      </c>
      <c r="M109" s="352">
        <f t="shared" si="28"/>
        <v>297.27900000000045</v>
      </c>
      <c r="N109" s="352">
        <f t="shared" si="28"/>
        <v>12482.853999999999</v>
      </c>
      <c r="O109" s="293">
        <f t="shared" si="28"/>
        <v>5080.38</v>
      </c>
      <c r="P109" s="352">
        <f t="shared" si="28"/>
        <v>0</v>
      </c>
      <c r="Q109" s="293">
        <f t="shared" si="28"/>
        <v>0</v>
      </c>
      <c r="R109" s="352">
        <f t="shared" si="28"/>
        <v>14754</v>
      </c>
      <c r="S109" s="361">
        <f t="shared" si="28"/>
        <v>12880</v>
      </c>
      <c r="T109" s="361">
        <v>3785</v>
      </c>
      <c r="U109" s="321">
        <v>3509</v>
      </c>
      <c r="V109" s="279">
        <v>0</v>
      </c>
      <c r="W109" s="361">
        <v>185</v>
      </c>
      <c r="X109" s="386">
        <v>26</v>
      </c>
      <c r="Y109" s="361">
        <f t="shared" si="29"/>
        <v>0</v>
      </c>
      <c r="Z109" s="361">
        <f t="shared" si="29"/>
        <v>0</v>
      </c>
      <c r="AA109" s="361">
        <f t="shared" si="29"/>
        <v>2862</v>
      </c>
      <c r="AB109" s="361">
        <f t="shared" ref="AB109:AC109" si="31">AB23-AB66</f>
        <v>0</v>
      </c>
      <c r="AC109" s="301">
        <f t="shared" si="31"/>
        <v>716</v>
      </c>
      <c r="AE109" s="302"/>
      <c r="AF109" s="362"/>
      <c r="AH109" s="360"/>
      <c r="AI109" s="360"/>
      <c r="AJ109" s="360"/>
      <c r="AK109" s="360"/>
      <c r="AL109" s="360"/>
      <c r="AM109" s="360"/>
      <c r="AN109" s="360"/>
      <c r="AO109" s="360"/>
      <c r="AP109" s="360"/>
      <c r="AQ109" s="360"/>
      <c r="AR109" s="360"/>
    </row>
    <row r="110" spans="1:44" x14ac:dyDescent="0.2">
      <c r="A110" s="279" t="s">
        <v>32</v>
      </c>
      <c r="B110" s="352">
        <v>7258</v>
      </c>
      <c r="C110" s="352">
        <f t="shared" si="26"/>
        <v>7258</v>
      </c>
      <c r="D110" s="352">
        <f t="shared" si="26"/>
        <v>7258</v>
      </c>
      <c r="E110" s="352">
        <f t="shared" si="26"/>
        <v>7258</v>
      </c>
      <c r="F110" s="352">
        <f t="shared" si="26"/>
        <v>7258</v>
      </c>
      <c r="G110" s="352">
        <f t="shared" si="26"/>
        <v>7258</v>
      </c>
      <c r="H110" s="352">
        <f t="shared" si="6"/>
        <v>7258</v>
      </c>
      <c r="I110" s="352">
        <f t="shared" si="27"/>
        <v>7258</v>
      </c>
      <c r="J110" s="352">
        <f t="shared" si="27"/>
        <v>7258</v>
      </c>
      <c r="K110" s="352">
        <f t="shared" si="28"/>
        <v>0</v>
      </c>
      <c r="L110" s="352">
        <f t="shared" si="28"/>
        <v>0</v>
      </c>
      <c r="M110" s="352">
        <f t="shared" si="28"/>
        <v>7258</v>
      </c>
      <c r="N110" s="352">
        <f t="shared" si="28"/>
        <v>7258</v>
      </c>
      <c r="O110" s="293">
        <f t="shared" si="28"/>
        <v>7258</v>
      </c>
      <c r="P110" s="352">
        <f t="shared" si="28"/>
        <v>0</v>
      </c>
      <c r="Q110" s="293">
        <f t="shared" si="28"/>
        <v>0</v>
      </c>
      <c r="R110" s="352">
        <f t="shared" si="28"/>
        <v>0</v>
      </c>
      <c r="S110" s="361">
        <f t="shared" si="28"/>
        <v>7258</v>
      </c>
      <c r="T110" s="361">
        <v>0</v>
      </c>
      <c r="U110" s="321">
        <v>7258</v>
      </c>
      <c r="V110" s="279">
        <v>0</v>
      </c>
      <c r="W110" s="361">
        <v>0</v>
      </c>
      <c r="X110" s="386">
        <v>7258</v>
      </c>
      <c r="Y110" s="361">
        <f t="shared" si="29"/>
        <v>0</v>
      </c>
      <c r="Z110" s="361">
        <f t="shared" si="29"/>
        <v>0</v>
      </c>
      <c r="AA110" s="361">
        <f t="shared" si="29"/>
        <v>0</v>
      </c>
      <c r="AB110" s="361">
        <f t="shared" ref="AB110:AC110" si="32">AB24-AB67</f>
        <v>0</v>
      </c>
      <c r="AC110" s="301">
        <f t="shared" si="32"/>
        <v>0</v>
      </c>
      <c r="AE110" s="302"/>
      <c r="AF110" s="362"/>
      <c r="AH110" s="360"/>
      <c r="AI110" s="360"/>
      <c r="AJ110" s="360"/>
      <c r="AK110" s="360"/>
      <c r="AL110" s="360"/>
      <c r="AM110" s="360"/>
      <c r="AN110" s="360"/>
      <c r="AO110" s="360"/>
      <c r="AP110" s="360"/>
      <c r="AQ110" s="360"/>
      <c r="AR110" s="360"/>
    </row>
    <row r="111" spans="1:44" x14ac:dyDescent="0.2">
      <c r="A111" s="279" t="s">
        <v>33</v>
      </c>
      <c r="B111" s="352">
        <v>2121</v>
      </c>
      <c r="C111" s="352">
        <f t="shared" si="26"/>
        <v>-51</v>
      </c>
      <c r="D111" s="352">
        <f t="shared" si="26"/>
        <v>-70</v>
      </c>
      <c r="E111" s="352">
        <f t="shared" si="26"/>
        <v>0</v>
      </c>
      <c r="F111" s="352">
        <f t="shared" si="26"/>
        <v>0</v>
      </c>
      <c r="G111" s="352">
        <f t="shared" si="26"/>
        <v>0</v>
      </c>
      <c r="H111" s="352">
        <f t="shared" si="6"/>
        <v>0</v>
      </c>
      <c r="I111" s="352">
        <f t="shared" si="27"/>
        <v>0</v>
      </c>
      <c r="J111" s="352">
        <f t="shared" si="27"/>
        <v>0</v>
      </c>
      <c r="K111" s="352">
        <f t="shared" si="28"/>
        <v>0</v>
      </c>
      <c r="L111" s="352">
        <f t="shared" si="28"/>
        <v>0</v>
      </c>
      <c r="M111" s="352">
        <f t="shared" si="28"/>
        <v>0</v>
      </c>
      <c r="N111" s="352">
        <f t="shared" si="28"/>
        <v>0</v>
      </c>
      <c r="O111" s="293">
        <f t="shared" si="28"/>
        <v>0</v>
      </c>
      <c r="P111" s="352">
        <f t="shared" si="28"/>
        <v>0</v>
      </c>
      <c r="Q111" s="293">
        <f t="shared" si="28"/>
        <v>0</v>
      </c>
      <c r="R111" s="352">
        <f t="shared" si="28"/>
        <v>0</v>
      </c>
      <c r="S111" s="361">
        <f t="shared" si="28"/>
        <v>0</v>
      </c>
      <c r="T111" s="361">
        <v>118</v>
      </c>
      <c r="U111" s="321">
        <v>8</v>
      </c>
      <c r="V111" s="279">
        <v>1425</v>
      </c>
      <c r="W111" s="361">
        <v>5442</v>
      </c>
      <c r="X111" s="386">
        <v>4609</v>
      </c>
      <c r="Y111" s="361">
        <f t="shared" si="29"/>
        <v>433</v>
      </c>
      <c r="Z111" s="361">
        <f t="shared" si="29"/>
        <v>0</v>
      </c>
      <c r="AA111" s="361">
        <f t="shared" si="29"/>
        <v>2229</v>
      </c>
      <c r="AB111" s="361">
        <f t="shared" ref="AB111:AC111" si="33">AB25-AB68</f>
        <v>0</v>
      </c>
      <c r="AC111" s="301">
        <f t="shared" si="33"/>
        <v>2332</v>
      </c>
      <c r="AE111" s="302"/>
      <c r="AF111" s="362"/>
      <c r="AH111" s="360"/>
      <c r="AI111" s="360"/>
      <c r="AJ111" s="360"/>
      <c r="AK111" s="360"/>
      <c r="AL111" s="360"/>
      <c r="AM111" s="360"/>
      <c r="AN111" s="360"/>
      <c r="AO111" s="360"/>
      <c r="AP111" s="360"/>
      <c r="AQ111" s="360"/>
      <c r="AR111" s="360"/>
    </row>
    <row r="112" spans="1:44" x14ac:dyDescent="0.2">
      <c r="A112" s="279" t="s">
        <v>34</v>
      </c>
      <c r="B112" s="352">
        <v>1640</v>
      </c>
      <c r="C112" s="352">
        <f t="shared" si="26"/>
        <v>154</v>
      </c>
      <c r="D112" s="352">
        <f t="shared" si="26"/>
        <v>-356</v>
      </c>
      <c r="E112" s="352">
        <f t="shared" si="26"/>
        <v>163</v>
      </c>
      <c r="F112" s="352">
        <f t="shared" si="26"/>
        <v>0</v>
      </c>
      <c r="G112" s="352">
        <f t="shared" si="26"/>
        <v>0</v>
      </c>
      <c r="H112" s="352">
        <f t="shared" si="6"/>
        <v>0</v>
      </c>
      <c r="I112" s="352">
        <f t="shared" si="27"/>
        <v>0</v>
      </c>
      <c r="J112" s="352">
        <f t="shared" si="27"/>
        <v>0</v>
      </c>
      <c r="K112" s="352">
        <f t="shared" si="28"/>
        <v>0.45799999999999841</v>
      </c>
      <c r="L112" s="352">
        <f t="shared" si="28"/>
        <v>21.954999999999927</v>
      </c>
      <c r="M112" s="352">
        <f t="shared" si="28"/>
        <v>0</v>
      </c>
      <c r="N112" s="352">
        <f t="shared" si="28"/>
        <v>8114.7550000000001</v>
      </c>
      <c r="O112" s="293">
        <f t="shared" si="28"/>
        <v>8424</v>
      </c>
      <c r="P112" s="352">
        <f t="shared" si="28"/>
        <v>13726</v>
      </c>
      <c r="Q112" s="293">
        <f t="shared" si="28"/>
        <v>5400.8940000000002</v>
      </c>
      <c r="R112" s="352">
        <f t="shared" si="28"/>
        <v>4476</v>
      </c>
      <c r="S112" s="361">
        <f t="shared" si="28"/>
        <v>8587</v>
      </c>
      <c r="T112" s="361">
        <v>9265</v>
      </c>
      <c r="U112" s="321">
        <v>1905</v>
      </c>
      <c r="V112" s="279">
        <v>2976</v>
      </c>
      <c r="W112" s="361">
        <v>11976</v>
      </c>
      <c r="X112" s="386">
        <v>528</v>
      </c>
      <c r="Y112" s="361">
        <f t="shared" si="29"/>
        <v>7844</v>
      </c>
      <c r="Z112" s="361">
        <f t="shared" si="29"/>
        <v>2634</v>
      </c>
      <c r="AA112" s="361">
        <f t="shared" si="29"/>
        <v>8336</v>
      </c>
      <c r="AB112" s="361">
        <f t="shared" ref="AB112:AC112" si="34">AB26-AB69</f>
        <v>1166</v>
      </c>
      <c r="AC112" s="301">
        <f t="shared" si="34"/>
        <v>5737</v>
      </c>
      <c r="AE112" s="302"/>
      <c r="AF112" s="362"/>
      <c r="AH112" s="360"/>
      <c r="AI112" s="360"/>
      <c r="AJ112" s="360"/>
      <c r="AK112" s="360"/>
      <c r="AL112" s="360"/>
      <c r="AM112" s="360"/>
      <c r="AN112" s="360"/>
      <c r="AO112" s="360"/>
      <c r="AP112" s="360"/>
      <c r="AQ112" s="360"/>
      <c r="AR112" s="360"/>
    </row>
    <row r="113" spans="1:44" x14ac:dyDescent="0.2">
      <c r="A113" s="279" t="s">
        <v>35</v>
      </c>
      <c r="B113" s="352">
        <v>0</v>
      </c>
      <c r="C113" s="352">
        <f t="shared" si="26"/>
        <v>248</v>
      </c>
      <c r="D113" s="352">
        <f t="shared" si="26"/>
        <v>156</v>
      </c>
      <c r="E113" s="352">
        <f t="shared" si="26"/>
        <v>174</v>
      </c>
      <c r="F113" s="352">
        <f t="shared" si="26"/>
        <v>0</v>
      </c>
      <c r="G113" s="352">
        <f t="shared" si="26"/>
        <v>0</v>
      </c>
      <c r="H113" s="352">
        <f t="shared" si="6"/>
        <v>0</v>
      </c>
      <c r="I113" s="352">
        <f t="shared" si="27"/>
        <v>11583</v>
      </c>
      <c r="J113" s="352">
        <f t="shared" si="27"/>
        <v>0</v>
      </c>
      <c r="K113" s="352">
        <f t="shared" si="28"/>
        <v>0</v>
      </c>
      <c r="L113" s="352">
        <f t="shared" si="28"/>
        <v>14570.599</v>
      </c>
      <c r="M113" s="352">
        <f t="shared" si="28"/>
        <v>7925.31</v>
      </c>
      <c r="N113" s="352">
        <f t="shared" si="28"/>
        <v>11583</v>
      </c>
      <c r="O113" s="293">
        <f t="shared" si="28"/>
        <v>11583</v>
      </c>
      <c r="P113" s="352">
        <f t="shared" si="28"/>
        <v>4337</v>
      </c>
      <c r="Q113" s="293">
        <f t="shared" si="28"/>
        <v>124.97999999999956</v>
      </c>
      <c r="R113" s="352">
        <f t="shared" si="28"/>
        <v>4000</v>
      </c>
      <c r="S113" s="361">
        <f t="shared" si="28"/>
        <v>11807</v>
      </c>
      <c r="T113" s="361">
        <v>1242</v>
      </c>
      <c r="U113" s="321">
        <v>753</v>
      </c>
      <c r="V113" s="279">
        <v>2404</v>
      </c>
      <c r="W113" s="361">
        <v>5741</v>
      </c>
      <c r="X113" s="386">
        <v>6</v>
      </c>
      <c r="Y113" s="361">
        <f t="shared" si="29"/>
        <v>0</v>
      </c>
      <c r="Z113" s="361">
        <f t="shared" si="29"/>
        <v>1394</v>
      </c>
      <c r="AA113" s="361">
        <f t="shared" si="29"/>
        <v>7496</v>
      </c>
      <c r="AB113" s="361">
        <f t="shared" ref="AB113:AC113" si="35">AB27-AB70</f>
        <v>11584</v>
      </c>
      <c r="AC113" s="301">
        <f t="shared" si="35"/>
        <v>7114</v>
      </c>
      <c r="AE113" s="302"/>
      <c r="AF113" s="362"/>
      <c r="AH113" s="360"/>
      <c r="AI113" s="360"/>
      <c r="AJ113" s="360"/>
      <c r="AK113" s="360"/>
      <c r="AL113" s="360"/>
      <c r="AM113" s="360"/>
      <c r="AN113" s="360"/>
      <c r="AO113" s="360"/>
      <c r="AP113" s="360"/>
      <c r="AQ113" s="360"/>
      <c r="AR113" s="360"/>
    </row>
    <row r="114" spans="1:44" x14ac:dyDescent="0.2">
      <c r="A114" s="279" t="s">
        <v>36</v>
      </c>
      <c r="B114" s="352">
        <v>0</v>
      </c>
      <c r="C114" s="352">
        <f t="shared" si="26"/>
        <v>-49</v>
      </c>
      <c r="D114" s="352">
        <f t="shared" si="26"/>
        <v>-54</v>
      </c>
      <c r="E114" s="352">
        <f t="shared" si="26"/>
        <v>199</v>
      </c>
      <c r="F114" s="352">
        <f t="shared" si="26"/>
        <v>0</v>
      </c>
      <c r="G114" s="352">
        <f t="shared" si="26"/>
        <v>823</v>
      </c>
      <c r="H114" s="352">
        <f t="shared" si="6"/>
        <v>1373</v>
      </c>
      <c r="I114" s="352">
        <f t="shared" si="27"/>
        <v>7258</v>
      </c>
      <c r="J114" s="352">
        <f t="shared" si="27"/>
        <v>7258</v>
      </c>
      <c r="K114" s="352">
        <f t="shared" si="28"/>
        <v>7258</v>
      </c>
      <c r="L114" s="352">
        <f t="shared" si="28"/>
        <v>7258</v>
      </c>
      <c r="M114" s="352">
        <f t="shared" si="28"/>
        <v>7258</v>
      </c>
      <c r="N114" s="352">
        <f t="shared" si="28"/>
        <v>7258</v>
      </c>
      <c r="O114" s="293">
        <f t="shared" si="28"/>
        <v>7258</v>
      </c>
      <c r="P114" s="352">
        <f t="shared" si="28"/>
        <v>0</v>
      </c>
      <c r="Q114" s="293">
        <f t="shared" si="28"/>
        <v>0</v>
      </c>
      <c r="R114" s="352">
        <f t="shared" si="28"/>
        <v>7258</v>
      </c>
      <c r="S114" s="361">
        <f t="shared" si="28"/>
        <v>7258</v>
      </c>
      <c r="T114" s="361">
        <v>0</v>
      </c>
      <c r="U114" s="321">
        <v>0</v>
      </c>
      <c r="V114" s="279">
        <v>0</v>
      </c>
      <c r="W114" s="361">
        <v>0</v>
      </c>
      <c r="X114" s="386">
        <v>7258</v>
      </c>
      <c r="Y114" s="361">
        <f t="shared" si="29"/>
        <v>0</v>
      </c>
      <c r="Z114" s="361">
        <f t="shared" si="29"/>
        <v>0</v>
      </c>
      <c r="AA114" s="361">
        <f t="shared" si="29"/>
        <v>0</v>
      </c>
      <c r="AB114" s="361">
        <f t="shared" ref="AB114:AC114" si="36">AB28-AB71</f>
        <v>0</v>
      </c>
      <c r="AC114" s="301">
        <f t="shared" si="36"/>
        <v>0</v>
      </c>
      <c r="AE114" s="302"/>
      <c r="AF114" s="362"/>
      <c r="AH114" s="360"/>
      <c r="AI114" s="360"/>
      <c r="AJ114" s="360"/>
      <c r="AK114" s="360"/>
      <c r="AL114" s="360"/>
      <c r="AM114" s="360"/>
      <c r="AN114" s="360"/>
      <c r="AO114" s="360"/>
      <c r="AP114" s="360"/>
      <c r="AQ114" s="360"/>
      <c r="AR114" s="360"/>
    </row>
    <row r="115" spans="1:44" x14ac:dyDescent="0.2">
      <c r="A115" s="279" t="s">
        <v>37</v>
      </c>
      <c r="B115" s="352">
        <v>4324</v>
      </c>
      <c r="C115" s="352">
        <f t="shared" si="26"/>
        <v>9441</v>
      </c>
      <c r="D115" s="352">
        <f t="shared" si="26"/>
        <v>3279</v>
      </c>
      <c r="E115" s="352">
        <f t="shared" si="26"/>
        <v>0</v>
      </c>
      <c r="F115" s="352">
        <f t="shared" si="26"/>
        <v>0</v>
      </c>
      <c r="G115" s="352">
        <f t="shared" si="26"/>
        <v>210</v>
      </c>
      <c r="H115" s="352">
        <f t="shared" si="6"/>
        <v>0</v>
      </c>
      <c r="I115" s="352">
        <f t="shared" si="27"/>
        <v>167</v>
      </c>
      <c r="J115" s="352">
        <f t="shared" si="27"/>
        <v>0</v>
      </c>
      <c r="K115" s="352">
        <f t="shared" si="28"/>
        <v>7.0310000000008586</v>
      </c>
      <c r="L115" s="352">
        <f t="shared" si="28"/>
        <v>7269.5210000000006</v>
      </c>
      <c r="M115" s="352">
        <f t="shared" si="28"/>
        <v>9440.5679999999993</v>
      </c>
      <c r="N115" s="352">
        <f t="shared" si="28"/>
        <v>4711.808</v>
      </c>
      <c r="O115" s="293">
        <f t="shared" si="28"/>
        <v>1254</v>
      </c>
      <c r="P115" s="352">
        <f t="shared" si="28"/>
        <v>12090</v>
      </c>
      <c r="Q115" s="293">
        <f t="shared" si="28"/>
        <v>13038</v>
      </c>
      <c r="R115" s="352">
        <f t="shared" si="28"/>
        <v>1501</v>
      </c>
      <c r="S115" s="361">
        <f t="shared" si="28"/>
        <v>6025</v>
      </c>
      <c r="T115" s="361">
        <v>0</v>
      </c>
      <c r="U115" s="321">
        <v>6786</v>
      </c>
      <c r="V115" s="279">
        <v>0</v>
      </c>
      <c r="W115" s="361">
        <v>450</v>
      </c>
      <c r="X115" s="386">
        <v>888</v>
      </c>
      <c r="Y115" s="361">
        <f t="shared" si="29"/>
        <v>1218</v>
      </c>
      <c r="Z115" s="361">
        <f t="shared" si="29"/>
        <v>383</v>
      </c>
      <c r="AA115" s="361">
        <f t="shared" si="29"/>
        <v>3062</v>
      </c>
      <c r="AB115" s="361">
        <f t="shared" ref="AB115:AC115" si="37">AB29-AB72</f>
        <v>2280</v>
      </c>
      <c r="AC115" s="301">
        <f t="shared" si="37"/>
        <v>5174</v>
      </c>
      <c r="AE115" s="302"/>
      <c r="AH115" s="360"/>
      <c r="AI115" s="360"/>
      <c r="AJ115" s="360"/>
      <c r="AK115" s="360"/>
      <c r="AL115" s="360"/>
      <c r="AM115" s="360"/>
      <c r="AN115" s="360"/>
      <c r="AO115" s="360"/>
      <c r="AP115" s="360"/>
      <c r="AQ115" s="360"/>
      <c r="AR115" s="360"/>
    </row>
    <row r="116" spans="1:44" x14ac:dyDescent="0.2">
      <c r="A116" s="279" t="s">
        <v>38</v>
      </c>
      <c r="B116" s="352">
        <v>3059</v>
      </c>
      <c r="C116" s="352">
        <f t="shared" si="26"/>
        <v>-143</v>
      </c>
      <c r="D116" s="352">
        <f t="shared" si="26"/>
        <v>-229</v>
      </c>
      <c r="E116" s="352">
        <f t="shared" si="26"/>
        <v>7058</v>
      </c>
      <c r="F116" s="352">
        <f t="shared" si="26"/>
        <v>6846</v>
      </c>
      <c r="G116" s="352">
        <f t="shared" si="26"/>
        <v>0</v>
      </c>
      <c r="H116" s="352">
        <f t="shared" si="6"/>
        <v>973</v>
      </c>
      <c r="I116" s="352">
        <f t="shared" si="27"/>
        <v>10304</v>
      </c>
      <c r="J116" s="352">
        <f t="shared" si="27"/>
        <v>0</v>
      </c>
      <c r="K116" s="352">
        <f t="shared" si="28"/>
        <v>2934.2029999999995</v>
      </c>
      <c r="L116" s="352">
        <f t="shared" si="28"/>
        <v>14525</v>
      </c>
      <c r="M116" s="352">
        <f t="shared" si="28"/>
        <v>11220.802</v>
      </c>
      <c r="N116" s="352">
        <f t="shared" si="28"/>
        <v>12431.554</v>
      </c>
      <c r="O116" s="293">
        <f t="shared" si="28"/>
        <v>12569.539000000001</v>
      </c>
      <c r="P116" s="352">
        <f t="shared" si="28"/>
        <v>0</v>
      </c>
      <c r="Q116" s="293">
        <f t="shared" si="28"/>
        <v>1812.4439999999995</v>
      </c>
      <c r="R116" s="352">
        <f t="shared" si="28"/>
        <v>4958</v>
      </c>
      <c r="S116" s="361">
        <f t="shared" si="28"/>
        <v>3912</v>
      </c>
      <c r="T116" s="361">
        <v>4169</v>
      </c>
      <c r="U116" s="321">
        <v>7649</v>
      </c>
      <c r="V116" s="279">
        <v>4350</v>
      </c>
      <c r="W116" s="361">
        <v>972</v>
      </c>
      <c r="X116" s="386">
        <v>0</v>
      </c>
      <c r="Y116" s="361">
        <f t="shared" si="29"/>
        <v>438</v>
      </c>
      <c r="Z116" s="361">
        <f t="shared" si="29"/>
        <v>3184</v>
      </c>
      <c r="AA116" s="361">
        <f t="shared" si="29"/>
        <v>5156</v>
      </c>
      <c r="AB116" s="361">
        <f t="shared" ref="AB116:AC116" si="38">AB30-AB73</f>
        <v>1298</v>
      </c>
      <c r="AC116" s="301">
        <f t="shared" si="38"/>
        <v>8667</v>
      </c>
      <c r="AE116" s="302"/>
      <c r="AH116" s="360"/>
      <c r="AI116" s="360"/>
      <c r="AJ116" s="360"/>
      <c r="AK116" s="360"/>
      <c r="AL116" s="360"/>
      <c r="AM116" s="360"/>
      <c r="AN116" s="360"/>
      <c r="AO116" s="360"/>
      <c r="AP116" s="360"/>
      <c r="AQ116" s="360"/>
      <c r="AR116" s="360"/>
    </row>
    <row r="117" spans="1:44" x14ac:dyDescent="0.2">
      <c r="A117" s="358" t="s">
        <v>81</v>
      </c>
      <c r="B117" s="352">
        <v>285</v>
      </c>
      <c r="C117" s="352">
        <f t="shared" si="26"/>
        <v>1108</v>
      </c>
      <c r="D117" s="352">
        <f t="shared" si="26"/>
        <v>0</v>
      </c>
      <c r="E117" s="352">
        <f t="shared" si="26"/>
        <v>1285</v>
      </c>
      <c r="F117" s="352">
        <f t="shared" si="26"/>
        <v>0</v>
      </c>
      <c r="G117" s="352">
        <f t="shared" si="26"/>
        <v>0</v>
      </c>
      <c r="H117" s="352">
        <f t="shared" si="6"/>
        <v>0</v>
      </c>
      <c r="I117" s="352">
        <f t="shared" si="27"/>
        <v>1383</v>
      </c>
      <c r="J117" s="352">
        <f t="shared" si="27"/>
        <v>1423</v>
      </c>
      <c r="K117" s="352">
        <f t="shared" si="28"/>
        <v>5211</v>
      </c>
      <c r="L117" s="352">
        <f t="shared" si="28"/>
        <v>0</v>
      </c>
      <c r="M117" s="352">
        <v>0</v>
      </c>
      <c r="N117" s="352">
        <f t="shared" si="28"/>
        <v>7258</v>
      </c>
      <c r="O117" s="293">
        <f t="shared" si="28"/>
        <v>7258</v>
      </c>
      <c r="P117" s="352">
        <f t="shared" si="28"/>
        <v>7258</v>
      </c>
      <c r="Q117" s="293">
        <f t="shared" si="28"/>
        <v>0</v>
      </c>
      <c r="R117" s="352">
        <f t="shared" si="28"/>
        <v>0</v>
      </c>
      <c r="S117" s="361">
        <f t="shared" si="28"/>
        <v>0</v>
      </c>
      <c r="T117" s="361">
        <v>7258</v>
      </c>
      <c r="U117" s="321">
        <v>7258</v>
      </c>
      <c r="V117" s="279">
        <v>7258</v>
      </c>
      <c r="W117" s="361">
        <v>7258</v>
      </c>
      <c r="X117" s="386">
        <v>7258</v>
      </c>
      <c r="Y117" s="361">
        <f t="shared" si="29"/>
        <v>7258</v>
      </c>
      <c r="Z117" s="361">
        <f t="shared" si="29"/>
        <v>7258</v>
      </c>
      <c r="AA117" s="361">
        <f t="shared" si="29"/>
        <v>7258</v>
      </c>
      <c r="AB117" s="361">
        <f t="shared" ref="AB117:AC117" si="39">AB31-AB74</f>
        <v>7258</v>
      </c>
      <c r="AC117" s="301">
        <f t="shared" si="39"/>
        <v>7258</v>
      </c>
      <c r="AE117" s="302"/>
      <c r="AH117" s="360"/>
      <c r="AI117" s="360"/>
      <c r="AJ117" s="360"/>
      <c r="AK117" s="360"/>
      <c r="AL117" s="360"/>
      <c r="AM117" s="360"/>
      <c r="AN117" s="360"/>
      <c r="AO117" s="360"/>
      <c r="AP117" s="360"/>
      <c r="AQ117" s="360"/>
      <c r="AR117" s="360"/>
    </row>
    <row r="118" spans="1:44" x14ac:dyDescent="0.2">
      <c r="A118" s="279" t="s">
        <v>39</v>
      </c>
      <c r="B118" s="352">
        <v>3297</v>
      </c>
      <c r="C118" s="352">
        <f t="shared" si="26"/>
        <v>-315</v>
      </c>
      <c r="D118" s="352">
        <f t="shared" si="26"/>
        <v>-262</v>
      </c>
      <c r="E118" s="352">
        <f t="shared" si="26"/>
        <v>0</v>
      </c>
      <c r="F118" s="352">
        <f t="shared" si="26"/>
        <v>0</v>
      </c>
      <c r="G118" s="352">
        <f t="shared" si="26"/>
        <v>0</v>
      </c>
      <c r="H118" s="352">
        <f t="shared" si="6"/>
        <v>89</v>
      </c>
      <c r="I118" s="352">
        <f t="shared" si="27"/>
        <v>0</v>
      </c>
      <c r="J118" s="352">
        <f t="shared" si="27"/>
        <v>0</v>
      </c>
      <c r="K118" s="352">
        <f t="shared" si="28"/>
        <v>16.673000000000684</v>
      </c>
      <c r="L118" s="352">
        <f t="shared" si="28"/>
        <v>374.08799999999974</v>
      </c>
      <c r="M118" s="352">
        <f t="shared" si="28"/>
        <v>0</v>
      </c>
      <c r="N118" s="352">
        <f t="shared" si="28"/>
        <v>13446.178</v>
      </c>
      <c r="O118" s="293">
        <f t="shared" si="28"/>
        <v>13627.3</v>
      </c>
      <c r="P118" s="352">
        <f t="shared" si="28"/>
        <v>0</v>
      </c>
      <c r="Q118" s="293">
        <f t="shared" si="28"/>
        <v>8778</v>
      </c>
      <c r="R118" s="352">
        <f t="shared" si="28"/>
        <v>21228</v>
      </c>
      <c r="S118" s="361">
        <f t="shared" si="28"/>
        <v>13953</v>
      </c>
      <c r="T118" s="361">
        <v>0</v>
      </c>
      <c r="U118" s="321">
        <v>0</v>
      </c>
      <c r="V118" s="279">
        <v>2660</v>
      </c>
      <c r="W118" s="361">
        <v>0</v>
      </c>
      <c r="X118" s="386">
        <v>0</v>
      </c>
      <c r="Y118" s="361">
        <f t="shared" si="29"/>
        <v>1331</v>
      </c>
      <c r="Z118" s="361">
        <f t="shared" si="29"/>
        <v>423</v>
      </c>
      <c r="AA118" s="361">
        <f t="shared" si="29"/>
        <v>494</v>
      </c>
      <c r="AB118" s="361">
        <f t="shared" ref="AB118:AC118" si="40">AB32-AB75</f>
        <v>0</v>
      </c>
      <c r="AC118" s="301">
        <f t="shared" si="40"/>
        <v>1710</v>
      </c>
      <c r="AE118" s="302"/>
      <c r="AH118" s="360"/>
      <c r="AI118" s="360"/>
      <c r="AJ118" s="360"/>
      <c r="AK118" s="360"/>
      <c r="AL118" s="360"/>
      <c r="AM118" s="360"/>
      <c r="AN118" s="360"/>
      <c r="AO118" s="360"/>
      <c r="AP118" s="360"/>
      <c r="AQ118" s="360"/>
      <c r="AR118" s="360"/>
    </row>
    <row r="119" spans="1:44" x14ac:dyDescent="0.2">
      <c r="A119" s="279" t="s">
        <v>40</v>
      </c>
      <c r="B119" s="352">
        <v>918</v>
      </c>
      <c r="C119" s="352">
        <f t="shared" si="26"/>
        <v>187</v>
      </c>
      <c r="D119" s="352">
        <f t="shared" si="26"/>
        <v>-118</v>
      </c>
      <c r="E119" s="352">
        <f t="shared" si="26"/>
        <v>165</v>
      </c>
      <c r="F119" s="352">
        <f t="shared" si="26"/>
        <v>0</v>
      </c>
      <c r="G119" s="352">
        <f t="shared" si="26"/>
        <v>12</v>
      </c>
      <c r="H119" s="352">
        <f t="shared" si="6"/>
        <v>0</v>
      </c>
      <c r="I119" s="352">
        <f t="shared" si="27"/>
        <v>0</v>
      </c>
      <c r="J119" s="352">
        <f t="shared" si="27"/>
        <v>0</v>
      </c>
      <c r="K119" s="352">
        <f t="shared" si="28"/>
        <v>0.18100000000049477</v>
      </c>
      <c r="L119" s="352">
        <f t="shared" si="28"/>
        <v>0.75800000000162981</v>
      </c>
      <c r="M119" s="352">
        <f t="shared" si="28"/>
        <v>0</v>
      </c>
      <c r="N119" s="352">
        <f t="shared" si="28"/>
        <v>64.773000000001048</v>
      </c>
      <c r="O119" s="293">
        <f t="shared" si="28"/>
        <v>0</v>
      </c>
      <c r="P119" s="352">
        <f t="shared" si="28"/>
        <v>0</v>
      </c>
      <c r="Q119" s="293">
        <f t="shared" si="28"/>
        <v>55.555999999996857</v>
      </c>
      <c r="R119" s="352">
        <f t="shared" si="28"/>
        <v>1</v>
      </c>
      <c r="S119" s="361">
        <f t="shared" si="28"/>
        <v>0</v>
      </c>
      <c r="T119" s="361">
        <v>0</v>
      </c>
      <c r="U119" s="321">
        <v>10</v>
      </c>
      <c r="V119" s="279">
        <v>0</v>
      </c>
      <c r="W119" s="361">
        <v>0</v>
      </c>
      <c r="X119" s="386">
        <v>7846</v>
      </c>
      <c r="Y119" s="361">
        <f t="shared" si="29"/>
        <v>373</v>
      </c>
      <c r="Z119" s="361">
        <f t="shared" si="29"/>
        <v>0.18540999999822816</v>
      </c>
      <c r="AA119" s="361">
        <f t="shared" si="29"/>
        <v>0</v>
      </c>
      <c r="AB119" s="361">
        <f t="shared" ref="AB119:AC119" si="41">AB33-AB76</f>
        <v>1</v>
      </c>
      <c r="AC119" s="301">
        <f t="shared" si="41"/>
        <v>0</v>
      </c>
      <c r="AE119" s="302"/>
      <c r="AH119" s="360"/>
      <c r="AI119" s="360"/>
      <c r="AJ119" s="360"/>
      <c r="AK119" s="360"/>
      <c r="AL119" s="360"/>
      <c r="AM119" s="360"/>
      <c r="AN119" s="360"/>
      <c r="AO119" s="360"/>
      <c r="AP119" s="360"/>
      <c r="AQ119" s="360"/>
      <c r="AR119" s="360"/>
    </row>
    <row r="120" spans="1:44" x14ac:dyDescent="0.2">
      <c r="A120" s="279" t="s">
        <v>41</v>
      </c>
      <c r="B120" s="352">
        <v>9667</v>
      </c>
      <c r="C120" s="352">
        <f t="shared" si="26"/>
        <v>3785</v>
      </c>
      <c r="D120" s="352">
        <f t="shared" si="26"/>
        <v>79</v>
      </c>
      <c r="E120" s="352">
        <f t="shared" si="26"/>
        <v>3</v>
      </c>
      <c r="F120" s="352">
        <f t="shared" si="26"/>
        <v>0</v>
      </c>
      <c r="G120" s="352">
        <f t="shared" si="26"/>
        <v>0</v>
      </c>
      <c r="H120" s="352">
        <f t="shared" si="6"/>
        <v>282</v>
      </c>
      <c r="I120" s="352">
        <f t="shared" si="27"/>
        <v>0</v>
      </c>
      <c r="J120" s="352">
        <f t="shared" si="27"/>
        <v>0</v>
      </c>
      <c r="K120" s="352">
        <f t="shared" si="28"/>
        <v>0</v>
      </c>
      <c r="L120" s="352">
        <f t="shared" si="28"/>
        <v>0</v>
      </c>
      <c r="M120" s="352">
        <f t="shared" si="28"/>
        <v>0</v>
      </c>
      <c r="N120" s="352">
        <f t="shared" si="28"/>
        <v>0</v>
      </c>
      <c r="O120" s="293">
        <f t="shared" si="28"/>
        <v>55</v>
      </c>
      <c r="P120" s="352">
        <f t="shared" si="28"/>
        <v>906</v>
      </c>
      <c r="Q120" s="293">
        <f t="shared" si="28"/>
        <v>4161</v>
      </c>
      <c r="R120" s="352">
        <f t="shared" si="28"/>
        <v>3644</v>
      </c>
      <c r="S120" s="361">
        <f t="shared" si="28"/>
        <v>0</v>
      </c>
      <c r="T120" s="361">
        <v>9999</v>
      </c>
      <c r="U120" s="321">
        <v>50</v>
      </c>
      <c r="V120" s="279">
        <v>0</v>
      </c>
      <c r="W120" s="361">
        <v>8982</v>
      </c>
      <c r="X120" s="386">
        <v>10883</v>
      </c>
      <c r="Y120" s="361">
        <f t="shared" si="29"/>
        <v>788</v>
      </c>
      <c r="Z120" s="361">
        <f t="shared" si="29"/>
        <v>6722</v>
      </c>
      <c r="AA120" s="361">
        <f t="shared" si="29"/>
        <v>289</v>
      </c>
      <c r="AB120" s="361">
        <f t="shared" ref="AB120:AC120" si="42">AB34-AB77</f>
        <v>4614</v>
      </c>
      <c r="AC120" s="301">
        <f t="shared" si="42"/>
        <v>16907</v>
      </c>
      <c r="AE120" s="302"/>
      <c r="AH120" s="360"/>
      <c r="AI120" s="360"/>
      <c r="AJ120" s="360"/>
      <c r="AK120" s="360"/>
      <c r="AL120" s="360"/>
      <c r="AM120" s="360"/>
      <c r="AN120" s="360"/>
      <c r="AO120" s="360"/>
      <c r="AP120" s="360"/>
      <c r="AQ120" s="360"/>
      <c r="AR120" s="360"/>
    </row>
    <row r="121" spans="1:44" x14ac:dyDescent="0.2">
      <c r="A121" s="279" t="s">
        <v>42</v>
      </c>
      <c r="B121" s="352">
        <v>7258</v>
      </c>
      <c r="C121" s="352">
        <f t="shared" si="26"/>
        <v>-104</v>
      </c>
      <c r="D121" s="352">
        <f t="shared" si="26"/>
        <v>7154</v>
      </c>
      <c r="E121" s="352">
        <f t="shared" si="26"/>
        <v>0</v>
      </c>
      <c r="F121" s="352">
        <f t="shared" si="26"/>
        <v>0</v>
      </c>
      <c r="G121" s="352">
        <f t="shared" si="26"/>
        <v>0</v>
      </c>
      <c r="H121" s="352">
        <f t="shared" si="6"/>
        <v>0</v>
      </c>
      <c r="I121" s="352">
        <f t="shared" si="27"/>
        <v>53</v>
      </c>
      <c r="J121" s="352">
        <f t="shared" si="27"/>
        <v>0</v>
      </c>
      <c r="K121" s="352">
        <f t="shared" si="28"/>
        <v>0</v>
      </c>
      <c r="L121" s="352">
        <f t="shared" si="28"/>
        <v>0</v>
      </c>
      <c r="M121" s="352">
        <f t="shared" si="28"/>
        <v>0</v>
      </c>
      <c r="N121" s="352">
        <f t="shared" si="28"/>
        <v>7258</v>
      </c>
      <c r="O121" s="293">
        <f t="shared" si="28"/>
        <v>7258</v>
      </c>
      <c r="P121" s="352">
        <f t="shared" si="28"/>
        <v>7258</v>
      </c>
      <c r="Q121" s="293">
        <f t="shared" si="28"/>
        <v>0</v>
      </c>
      <c r="R121" s="352">
        <f t="shared" si="28"/>
        <v>7258</v>
      </c>
      <c r="S121" s="361">
        <f t="shared" si="28"/>
        <v>7258</v>
      </c>
      <c r="T121" s="361">
        <v>0</v>
      </c>
      <c r="U121" s="321">
        <v>0</v>
      </c>
      <c r="V121" s="279">
        <v>0</v>
      </c>
      <c r="W121" s="361">
        <v>0</v>
      </c>
      <c r="X121" s="386">
        <v>7258</v>
      </c>
      <c r="Y121" s="361">
        <f t="shared" si="29"/>
        <v>0</v>
      </c>
      <c r="Z121" s="361">
        <f t="shared" si="29"/>
        <v>0</v>
      </c>
      <c r="AA121" s="361">
        <f t="shared" si="29"/>
        <v>0</v>
      </c>
      <c r="AB121" s="361">
        <f t="shared" ref="AB121:AC121" si="43">AB35-AB78</f>
        <v>0</v>
      </c>
      <c r="AC121" s="301">
        <f t="shared" si="43"/>
        <v>0</v>
      </c>
      <c r="AE121" s="302"/>
      <c r="AH121" s="360"/>
      <c r="AI121" s="360"/>
      <c r="AJ121" s="360"/>
      <c r="AK121" s="360"/>
      <c r="AL121" s="360"/>
      <c r="AM121" s="360"/>
      <c r="AN121" s="360"/>
      <c r="AO121" s="360"/>
      <c r="AP121" s="360"/>
      <c r="AQ121" s="360"/>
      <c r="AR121" s="360"/>
    </row>
    <row r="122" spans="1:44" x14ac:dyDescent="0.2">
      <c r="A122" s="279" t="s">
        <v>43</v>
      </c>
      <c r="B122" s="352">
        <v>0</v>
      </c>
      <c r="C122" s="352">
        <f t="shared" si="26"/>
        <v>1324</v>
      </c>
      <c r="D122" s="352">
        <f t="shared" si="26"/>
        <v>2235</v>
      </c>
      <c r="E122" s="352">
        <f t="shared" si="26"/>
        <v>282</v>
      </c>
      <c r="F122" s="352">
        <f t="shared" si="26"/>
        <v>0</v>
      </c>
      <c r="G122" s="352">
        <f t="shared" si="26"/>
        <v>0</v>
      </c>
      <c r="H122" s="352">
        <f t="shared" si="6"/>
        <v>0</v>
      </c>
      <c r="I122" s="352">
        <f t="shared" si="27"/>
        <v>0</v>
      </c>
      <c r="J122" s="352">
        <f t="shared" si="27"/>
        <v>763</v>
      </c>
      <c r="K122" s="352">
        <f t="shared" si="28"/>
        <v>0</v>
      </c>
      <c r="L122" s="352">
        <f t="shared" si="28"/>
        <v>401</v>
      </c>
      <c r="M122" s="352">
        <f t="shared" si="28"/>
        <v>1282.9380000000001</v>
      </c>
      <c r="N122" s="352">
        <f t="shared" si="28"/>
        <v>673.04600000000028</v>
      </c>
      <c r="O122" s="293">
        <f t="shared" si="28"/>
        <v>2066</v>
      </c>
      <c r="P122" s="352">
        <f t="shared" si="28"/>
        <v>5539</v>
      </c>
      <c r="Q122" s="293">
        <f t="shared" si="28"/>
        <v>4139</v>
      </c>
      <c r="R122" s="352">
        <f t="shared" si="28"/>
        <v>5822</v>
      </c>
      <c r="S122" s="361">
        <f t="shared" si="28"/>
        <v>6840</v>
      </c>
      <c r="T122" s="361">
        <v>4446</v>
      </c>
      <c r="U122" s="321">
        <v>764</v>
      </c>
      <c r="V122" s="279">
        <v>13</v>
      </c>
      <c r="W122" s="361">
        <v>221</v>
      </c>
      <c r="X122" s="386">
        <v>2939</v>
      </c>
      <c r="Y122" s="361">
        <f t="shared" si="29"/>
        <v>1908</v>
      </c>
      <c r="Z122" s="361">
        <f t="shared" si="29"/>
        <v>2247</v>
      </c>
      <c r="AA122" s="361">
        <f t="shared" si="29"/>
        <v>251</v>
      </c>
      <c r="AB122" s="361">
        <f t="shared" ref="AB122:AC122" si="44">AB36-AB79</f>
        <v>366</v>
      </c>
      <c r="AC122" s="301">
        <f t="shared" si="44"/>
        <v>30</v>
      </c>
      <c r="AE122" s="302"/>
      <c r="AH122" s="360"/>
      <c r="AI122" s="360"/>
      <c r="AJ122" s="360"/>
      <c r="AK122" s="360"/>
      <c r="AL122" s="360"/>
      <c r="AM122" s="360"/>
      <c r="AN122" s="360"/>
      <c r="AO122" s="360"/>
      <c r="AP122" s="360"/>
      <c r="AQ122" s="360"/>
      <c r="AR122" s="360"/>
    </row>
    <row r="123" spans="1:44" x14ac:dyDescent="0.2">
      <c r="A123" s="279" t="s">
        <v>44</v>
      </c>
      <c r="B123" s="352">
        <v>0</v>
      </c>
      <c r="C123" s="352">
        <f t="shared" si="26"/>
        <v>-131</v>
      </c>
      <c r="D123" s="352">
        <f t="shared" si="26"/>
        <v>-65</v>
      </c>
      <c r="E123" s="352">
        <f t="shared" si="26"/>
        <v>65</v>
      </c>
      <c r="F123" s="352">
        <f t="shared" si="26"/>
        <v>0</v>
      </c>
      <c r="G123" s="352">
        <f t="shared" si="26"/>
        <v>0</v>
      </c>
      <c r="H123" s="352">
        <f t="shared" si="6"/>
        <v>0</v>
      </c>
      <c r="I123" s="352">
        <f t="shared" si="27"/>
        <v>0</v>
      </c>
      <c r="J123" s="352">
        <f t="shared" si="27"/>
        <v>293</v>
      </c>
      <c r="K123" s="352">
        <f t="shared" si="28"/>
        <v>0</v>
      </c>
      <c r="L123" s="352">
        <f t="shared" si="28"/>
        <v>2343</v>
      </c>
      <c r="M123" s="352">
        <f t="shared" si="28"/>
        <v>0.23000000000320142</v>
      </c>
      <c r="N123" s="352">
        <f t="shared" si="28"/>
        <v>0</v>
      </c>
      <c r="O123" s="293">
        <f t="shared" si="28"/>
        <v>0</v>
      </c>
      <c r="P123" s="352">
        <f t="shared" si="28"/>
        <v>2054</v>
      </c>
      <c r="Q123" s="293">
        <f t="shared" si="28"/>
        <v>93</v>
      </c>
      <c r="R123" s="352">
        <f t="shared" si="28"/>
        <v>23697</v>
      </c>
      <c r="S123" s="361">
        <f t="shared" si="28"/>
        <v>3490</v>
      </c>
      <c r="T123" s="361">
        <v>2599</v>
      </c>
      <c r="U123" s="321">
        <v>10017</v>
      </c>
      <c r="V123" s="279">
        <v>159</v>
      </c>
      <c r="W123" s="361">
        <v>159</v>
      </c>
      <c r="X123" s="386">
        <v>4962</v>
      </c>
      <c r="Y123" s="361">
        <f t="shared" si="29"/>
        <v>498</v>
      </c>
      <c r="Z123" s="361">
        <f t="shared" si="29"/>
        <v>10</v>
      </c>
      <c r="AA123" s="361">
        <f t="shared" si="29"/>
        <v>809</v>
      </c>
      <c r="AB123" s="361">
        <f t="shared" ref="AB123:AC123" si="45">AB37-AB80</f>
        <v>3468</v>
      </c>
      <c r="AC123" s="301">
        <f t="shared" si="45"/>
        <v>27</v>
      </c>
      <c r="AE123" s="302"/>
      <c r="AH123" s="360"/>
      <c r="AI123" s="360"/>
      <c r="AJ123" s="360"/>
      <c r="AK123" s="360"/>
      <c r="AL123" s="360"/>
      <c r="AM123" s="360"/>
      <c r="AN123" s="360"/>
      <c r="AO123" s="360"/>
      <c r="AP123" s="360"/>
      <c r="AQ123" s="360"/>
      <c r="AR123" s="360"/>
    </row>
    <row r="124" spans="1:44" x14ac:dyDescent="0.2">
      <c r="A124" s="279" t="s">
        <v>120</v>
      </c>
      <c r="B124" s="352">
        <v>312</v>
      </c>
      <c r="C124" s="352">
        <f t="shared" ref="C124:G131" si="46">+C38-C81</f>
        <v>19450</v>
      </c>
      <c r="D124" s="352">
        <f t="shared" si="46"/>
        <v>3747</v>
      </c>
      <c r="E124" s="352">
        <f t="shared" si="46"/>
        <v>795</v>
      </c>
      <c r="F124" s="352">
        <f t="shared" si="46"/>
        <v>1789</v>
      </c>
      <c r="G124" s="352">
        <f t="shared" si="46"/>
        <v>0</v>
      </c>
      <c r="H124" s="352">
        <f t="shared" si="6"/>
        <v>4493</v>
      </c>
      <c r="I124" s="352">
        <f t="shared" ref="I124:J131" si="47">+I38-I81</f>
        <v>341</v>
      </c>
      <c r="J124" s="352">
        <f t="shared" si="47"/>
        <v>374</v>
      </c>
      <c r="K124" s="352">
        <f t="shared" ref="K124:S131" si="48">IF((+K38-K81)&gt;0,(K38-K81),0)</f>
        <v>282.14600000000792</v>
      </c>
      <c r="L124" s="352">
        <f t="shared" si="48"/>
        <v>3338.9649999999965</v>
      </c>
      <c r="M124" s="352">
        <f t="shared" si="48"/>
        <v>181.20900000000256</v>
      </c>
      <c r="N124" s="352">
        <f t="shared" si="48"/>
        <v>4339.1289999999863</v>
      </c>
      <c r="O124" s="293">
        <f t="shared" si="48"/>
        <v>1261.25</v>
      </c>
      <c r="P124" s="352">
        <f t="shared" si="48"/>
        <v>1070</v>
      </c>
      <c r="Q124" s="293">
        <f t="shared" si="48"/>
        <v>0</v>
      </c>
      <c r="R124" s="352">
        <f t="shared" si="48"/>
        <v>30422</v>
      </c>
      <c r="S124" s="361">
        <f t="shared" si="48"/>
        <v>88528</v>
      </c>
      <c r="T124" s="361">
        <v>27823</v>
      </c>
      <c r="U124" s="321">
        <v>0</v>
      </c>
      <c r="V124" s="279">
        <v>31530</v>
      </c>
      <c r="W124" s="361">
        <v>8133</v>
      </c>
      <c r="X124" s="386">
        <v>22578</v>
      </c>
      <c r="Y124" s="361">
        <f t="shared" ref="Y124:AA131" si="49">Y38-Y81</f>
        <v>22227</v>
      </c>
      <c r="Z124" s="361">
        <f t="shared" si="49"/>
        <v>29578</v>
      </c>
      <c r="AA124" s="361">
        <f t="shared" si="49"/>
        <v>0</v>
      </c>
      <c r="AB124" s="361">
        <f t="shared" ref="AB124:AC124" si="50">AB38-AB81</f>
        <v>18680</v>
      </c>
      <c r="AC124" s="301">
        <f t="shared" si="50"/>
        <v>0</v>
      </c>
      <c r="AE124" s="302"/>
      <c r="AH124" s="360"/>
      <c r="AI124" s="360"/>
      <c r="AJ124" s="360"/>
      <c r="AK124" s="360"/>
      <c r="AL124" s="360"/>
      <c r="AM124" s="360"/>
      <c r="AN124" s="360"/>
      <c r="AO124" s="360"/>
      <c r="AP124" s="360"/>
      <c r="AQ124" s="360"/>
      <c r="AR124" s="360"/>
    </row>
    <row r="125" spans="1:44" x14ac:dyDescent="0.2">
      <c r="A125" s="279" t="s">
        <v>46</v>
      </c>
      <c r="B125" s="352">
        <v>0</v>
      </c>
      <c r="C125" s="352">
        <f t="shared" si="46"/>
        <v>276</v>
      </c>
      <c r="D125" s="352">
        <f t="shared" si="46"/>
        <v>-104</v>
      </c>
      <c r="E125" s="352">
        <f t="shared" si="46"/>
        <v>0</v>
      </c>
      <c r="F125" s="352">
        <f t="shared" si="46"/>
        <v>245</v>
      </c>
      <c r="G125" s="352">
        <f t="shared" si="46"/>
        <v>0</v>
      </c>
      <c r="H125" s="352">
        <f t="shared" si="6"/>
        <v>0</v>
      </c>
      <c r="I125" s="352">
        <f t="shared" si="47"/>
        <v>0</v>
      </c>
      <c r="J125" s="352">
        <f t="shared" si="47"/>
        <v>0</v>
      </c>
      <c r="K125" s="352">
        <f t="shared" si="48"/>
        <v>0</v>
      </c>
      <c r="L125" s="352">
        <f t="shared" si="48"/>
        <v>0</v>
      </c>
      <c r="M125" s="352">
        <f t="shared" si="48"/>
        <v>0</v>
      </c>
      <c r="N125" s="352">
        <f t="shared" si="48"/>
        <v>0</v>
      </c>
      <c r="O125" s="293">
        <f t="shared" si="48"/>
        <v>0</v>
      </c>
      <c r="P125" s="352">
        <f t="shared" si="48"/>
        <v>0</v>
      </c>
      <c r="Q125" s="293">
        <f t="shared" si="48"/>
        <v>0</v>
      </c>
      <c r="R125" s="352">
        <f t="shared" si="48"/>
        <v>340</v>
      </c>
      <c r="S125" s="361">
        <f t="shared" si="48"/>
        <v>455</v>
      </c>
      <c r="T125" s="361">
        <v>2419</v>
      </c>
      <c r="U125" s="321">
        <v>0</v>
      </c>
      <c r="V125" s="279">
        <v>5372</v>
      </c>
      <c r="W125" s="361">
        <v>0</v>
      </c>
      <c r="X125" s="386">
        <v>0</v>
      </c>
      <c r="Y125" s="361">
        <f t="shared" si="49"/>
        <v>0</v>
      </c>
      <c r="Z125" s="361">
        <f t="shared" si="49"/>
        <v>0</v>
      </c>
      <c r="AA125" s="361">
        <f t="shared" si="49"/>
        <v>0</v>
      </c>
      <c r="AB125" s="361">
        <f t="shared" ref="AB125:AC125" si="51">AB39-AB82</f>
        <v>458</v>
      </c>
      <c r="AC125" s="301">
        <f t="shared" si="51"/>
        <v>0</v>
      </c>
      <c r="AE125" s="302"/>
      <c r="AH125" s="360"/>
      <c r="AI125" s="360"/>
      <c r="AJ125" s="360"/>
      <c r="AK125" s="360"/>
      <c r="AL125" s="360"/>
      <c r="AM125" s="360"/>
      <c r="AN125" s="360"/>
      <c r="AO125" s="360"/>
      <c r="AP125" s="360"/>
      <c r="AQ125" s="360"/>
      <c r="AR125" s="360"/>
    </row>
    <row r="126" spans="1:44" x14ac:dyDescent="0.2">
      <c r="A126" s="279" t="s">
        <v>474</v>
      </c>
      <c r="B126" s="352">
        <v>3162</v>
      </c>
      <c r="C126" s="352">
        <f t="shared" si="46"/>
        <v>39</v>
      </c>
      <c r="D126" s="352">
        <f t="shared" si="46"/>
        <v>21</v>
      </c>
      <c r="E126" s="352">
        <f t="shared" si="46"/>
        <v>7258</v>
      </c>
      <c r="F126" s="352">
        <f t="shared" si="46"/>
        <v>0</v>
      </c>
      <c r="G126" s="352">
        <f t="shared" si="46"/>
        <v>0</v>
      </c>
      <c r="H126" s="352">
        <f t="shared" si="6"/>
        <v>0</v>
      </c>
      <c r="I126" s="352">
        <f t="shared" si="47"/>
        <v>7258</v>
      </c>
      <c r="J126" s="352">
        <f t="shared" si="47"/>
        <v>7258</v>
      </c>
      <c r="K126" s="352">
        <f t="shared" si="48"/>
        <v>0</v>
      </c>
      <c r="L126" s="352">
        <f t="shared" si="48"/>
        <v>0</v>
      </c>
      <c r="M126" s="352">
        <f t="shared" si="48"/>
        <v>7258</v>
      </c>
      <c r="N126" s="352">
        <f t="shared" si="48"/>
        <v>7258</v>
      </c>
      <c r="O126" s="293">
        <f t="shared" si="48"/>
        <v>7258</v>
      </c>
      <c r="P126" s="352">
        <f t="shared" si="48"/>
        <v>0</v>
      </c>
      <c r="Q126" s="293">
        <f t="shared" si="48"/>
        <v>0</v>
      </c>
      <c r="R126" s="352">
        <f t="shared" si="48"/>
        <v>0</v>
      </c>
      <c r="S126" s="361">
        <f t="shared" si="48"/>
        <v>7258</v>
      </c>
      <c r="T126" s="361">
        <v>0</v>
      </c>
      <c r="U126" s="321">
        <v>0</v>
      </c>
      <c r="V126" s="279">
        <v>0</v>
      </c>
      <c r="W126" s="361">
        <v>0</v>
      </c>
      <c r="X126" s="386">
        <v>7258</v>
      </c>
      <c r="Y126" s="361">
        <f t="shared" si="49"/>
        <v>0</v>
      </c>
      <c r="Z126" s="361">
        <f t="shared" si="49"/>
        <v>0</v>
      </c>
      <c r="AA126" s="361">
        <f t="shared" si="49"/>
        <v>0</v>
      </c>
      <c r="AB126" s="361">
        <f t="shared" ref="AB126:AC126" si="52">AB40-AB83</f>
        <v>0</v>
      </c>
      <c r="AC126" s="301">
        <f t="shared" si="52"/>
        <v>0</v>
      </c>
      <c r="AE126" s="302"/>
      <c r="AH126" s="360"/>
      <c r="AI126" s="360"/>
      <c r="AJ126" s="360"/>
      <c r="AK126" s="360"/>
      <c r="AL126" s="360"/>
      <c r="AM126" s="360"/>
      <c r="AN126" s="360"/>
      <c r="AO126" s="360"/>
      <c r="AP126" s="360"/>
      <c r="AQ126" s="360"/>
      <c r="AR126" s="360"/>
    </row>
    <row r="127" spans="1:44" x14ac:dyDescent="0.2">
      <c r="A127" s="279" t="s">
        <v>49</v>
      </c>
      <c r="B127" s="352">
        <v>0</v>
      </c>
      <c r="C127" s="352">
        <f t="shared" si="46"/>
        <v>-29</v>
      </c>
      <c r="D127" s="352">
        <f t="shared" si="46"/>
        <v>-3</v>
      </c>
      <c r="E127" s="352">
        <f t="shared" si="46"/>
        <v>0</v>
      </c>
      <c r="F127" s="352">
        <f t="shared" si="46"/>
        <v>0</v>
      </c>
      <c r="G127" s="352">
        <f t="shared" si="46"/>
        <v>422</v>
      </c>
      <c r="H127" s="352">
        <f t="shared" si="6"/>
        <v>0</v>
      </c>
      <c r="I127" s="352">
        <f t="shared" si="47"/>
        <v>0</v>
      </c>
      <c r="J127" s="352">
        <f t="shared" si="47"/>
        <v>0</v>
      </c>
      <c r="K127" s="352">
        <f t="shared" si="48"/>
        <v>2480.982</v>
      </c>
      <c r="L127" s="352">
        <f t="shared" si="48"/>
        <v>0</v>
      </c>
      <c r="M127" s="352">
        <f t="shared" si="48"/>
        <v>0</v>
      </c>
      <c r="N127" s="352">
        <f t="shared" si="48"/>
        <v>233.06400000000031</v>
      </c>
      <c r="O127" s="293">
        <f t="shared" si="48"/>
        <v>12636</v>
      </c>
      <c r="P127" s="352">
        <f t="shared" si="48"/>
        <v>0</v>
      </c>
      <c r="Q127" s="293">
        <f t="shared" si="48"/>
        <v>0</v>
      </c>
      <c r="R127" s="352">
        <f t="shared" si="48"/>
        <v>0</v>
      </c>
      <c r="S127" s="361">
        <f t="shared" si="48"/>
        <v>0</v>
      </c>
      <c r="T127" s="361">
        <v>0</v>
      </c>
      <c r="U127" s="321">
        <v>0</v>
      </c>
      <c r="V127" s="279">
        <v>0</v>
      </c>
      <c r="W127" s="361">
        <v>0</v>
      </c>
      <c r="X127" s="386">
        <v>12636</v>
      </c>
      <c r="Y127" s="361">
        <f t="shared" si="49"/>
        <v>0</v>
      </c>
      <c r="Z127" s="361">
        <f t="shared" si="49"/>
        <v>0</v>
      </c>
      <c r="AA127" s="361">
        <f t="shared" si="49"/>
        <v>0</v>
      </c>
      <c r="AB127" s="361">
        <f t="shared" ref="AB127:AC127" si="53">AB41-AB84</f>
        <v>0</v>
      </c>
      <c r="AC127" s="301">
        <f t="shared" si="53"/>
        <v>0</v>
      </c>
      <c r="AE127" s="302"/>
      <c r="AH127" s="360"/>
      <c r="AI127" s="360"/>
      <c r="AJ127" s="360"/>
      <c r="AK127" s="360"/>
      <c r="AL127" s="360"/>
      <c r="AM127" s="360"/>
      <c r="AN127" s="360"/>
      <c r="AO127" s="360"/>
      <c r="AP127" s="360"/>
      <c r="AQ127" s="360"/>
      <c r="AR127" s="360"/>
    </row>
    <row r="128" spans="1:44" x14ac:dyDescent="0.2">
      <c r="A128" s="279" t="s">
        <v>50</v>
      </c>
      <c r="B128" s="352">
        <v>1</v>
      </c>
      <c r="C128" s="352">
        <f t="shared" si="46"/>
        <v>-78</v>
      </c>
      <c r="D128" s="352">
        <f t="shared" si="46"/>
        <v>33</v>
      </c>
      <c r="E128" s="352">
        <f t="shared" si="46"/>
        <v>57</v>
      </c>
      <c r="F128" s="352">
        <f t="shared" si="46"/>
        <v>0</v>
      </c>
      <c r="G128" s="352">
        <f t="shared" si="46"/>
        <v>0</v>
      </c>
      <c r="H128" s="352">
        <f t="shared" si="6"/>
        <v>430</v>
      </c>
      <c r="I128" s="352">
        <f t="shared" si="47"/>
        <v>74</v>
      </c>
      <c r="J128" s="352">
        <f t="shared" si="47"/>
        <v>11</v>
      </c>
      <c r="K128" s="352">
        <f t="shared" si="48"/>
        <v>2979.6180000000004</v>
      </c>
      <c r="L128" s="352">
        <f t="shared" si="48"/>
        <v>13.769000000000233</v>
      </c>
      <c r="M128" s="352">
        <f t="shared" si="48"/>
        <v>0</v>
      </c>
      <c r="N128" s="352">
        <f t="shared" si="48"/>
        <v>0</v>
      </c>
      <c r="O128" s="293">
        <f t="shared" si="48"/>
        <v>6.9999999996070983E-3</v>
      </c>
      <c r="P128" s="352">
        <f t="shared" si="48"/>
        <v>762</v>
      </c>
      <c r="Q128" s="293">
        <f t="shared" si="48"/>
        <v>0</v>
      </c>
      <c r="R128" s="352">
        <f t="shared" si="48"/>
        <v>0</v>
      </c>
      <c r="S128" s="361">
        <f t="shared" si="48"/>
        <v>15027</v>
      </c>
      <c r="T128" s="361">
        <v>0</v>
      </c>
      <c r="U128" s="321">
        <v>702</v>
      </c>
      <c r="V128" s="279">
        <v>843</v>
      </c>
      <c r="W128" s="361">
        <v>0</v>
      </c>
      <c r="X128" s="386">
        <v>0</v>
      </c>
      <c r="Y128" s="361">
        <f t="shared" si="49"/>
        <v>424</v>
      </c>
      <c r="Z128" s="361">
        <f t="shared" si="49"/>
        <v>0</v>
      </c>
      <c r="AA128" s="361">
        <f t="shared" si="49"/>
        <v>0</v>
      </c>
      <c r="AB128" s="361">
        <f t="shared" ref="AB128:AC128" si="54">AB42-AB85</f>
        <v>186</v>
      </c>
      <c r="AC128" s="301">
        <f t="shared" si="54"/>
        <v>0</v>
      </c>
      <c r="AE128" s="302"/>
    </row>
    <row r="129" spans="1:31" x14ac:dyDescent="0.2">
      <c r="A129" s="279" t="s">
        <v>51</v>
      </c>
      <c r="B129" s="352">
        <v>0</v>
      </c>
      <c r="C129" s="352">
        <f t="shared" si="46"/>
        <v>37</v>
      </c>
      <c r="D129" s="352">
        <f t="shared" si="46"/>
        <v>-273</v>
      </c>
      <c r="E129" s="352">
        <f t="shared" si="46"/>
        <v>334</v>
      </c>
      <c r="F129" s="352">
        <f t="shared" si="46"/>
        <v>0</v>
      </c>
      <c r="G129" s="352">
        <f t="shared" si="46"/>
        <v>0</v>
      </c>
      <c r="H129" s="352">
        <f t="shared" si="6"/>
        <v>24</v>
      </c>
      <c r="I129" s="352">
        <f t="shared" si="47"/>
        <v>88.63799999999992</v>
      </c>
      <c r="J129" s="352">
        <f t="shared" si="47"/>
        <v>7371</v>
      </c>
      <c r="K129" s="352">
        <f t="shared" si="48"/>
        <v>0</v>
      </c>
      <c r="L129" s="352">
        <f t="shared" si="48"/>
        <v>12577</v>
      </c>
      <c r="M129" s="352">
        <f t="shared" si="48"/>
        <v>8972</v>
      </c>
      <c r="N129" s="352">
        <f t="shared" si="48"/>
        <v>7371</v>
      </c>
      <c r="O129" s="293">
        <f t="shared" si="48"/>
        <v>7371</v>
      </c>
      <c r="P129" s="352">
        <f t="shared" si="48"/>
        <v>0</v>
      </c>
      <c r="Q129" s="293">
        <f t="shared" si="48"/>
        <v>0</v>
      </c>
      <c r="R129" s="352">
        <f t="shared" si="48"/>
        <v>0</v>
      </c>
      <c r="S129" s="361">
        <f t="shared" si="48"/>
        <v>7513</v>
      </c>
      <c r="T129" s="361">
        <v>0</v>
      </c>
      <c r="U129" s="321">
        <v>0</v>
      </c>
      <c r="V129" s="279">
        <v>0</v>
      </c>
      <c r="W129" s="361">
        <v>0</v>
      </c>
      <c r="X129" s="386">
        <v>7371</v>
      </c>
      <c r="Y129" s="361">
        <f t="shared" si="49"/>
        <v>0</v>
      </c>
      <c r="Z129" s="361">
        <f t="shared" si="49"/>
        <v>0</v>
      </c>
      <c r="AA129" s="361">
        <f t="shared" si="49"/>
        <v>0</v>
      </c>
      <c r="AB129" s="361">
        <f t="shared" ref="AB129:AC129" si="55">AB43-AB86</f>
        <v>0</v>
      </c>
      <c r="AC129" s="301">
        <f t="shared" si="55"/>
        <v>0</v>
      </c>
      <c r="AE129" s="302"/>
    </row>
    <row r="130" spans="1:31" x14ac:dyDescent="0.2">
      <c r="A130" s="279" t="s">
        <v>52</v>
      </c>
      <c r="B130" s="352">
        <v>235</v>
      </c>
      <c r="C130" s="352">
        <f t="shared" si="46"/>
        <v>261</v>
      </c>
      <c r="D130" s="352">
        <f t="shared" si="46"/>
        <v>-146</v>
      </c>
      <c r="E130" s="352">
        <f t="shared" si="46"/>
        <v>0</v>
      </c>
      <c r="F130" s="352">
        <f t="shared" si="46"/>
        <v>0</v>
      </c>
      <c r="G130" s="352">
        <f t="shared" si="46"/>
        <v>0</v>
      </c>
      <c r="H130" s="352">
        <f t="shared" si="6"/>
        <v>0</v>
      </c>
      <c r="I130" s="352">
        <f t="shared" si="47"/>
        <v>0</v>
      </c>
      <c r="J130" s="352">
        <f t="shared" si="47"/>
        <v>0</v>
      </c>
      <c r="K130" s="352">
        <f t="shared" si="48"/>
        <v>0</v>
      </c>
      <c r="L130" s="352">
        <f t="shared" si="48"/>
        <v>0</v>
      </c>
      <c r="M130" s="352">
        <f t="shared" si="48"/>
        <v>7119.3940000000002</v>
      </c>
      <c r="N130" s="352">
        <f t="shared" si="48"/>
        <v>7258</v>
      </c>
      <c r="O130" s="293">
        <f t="shared" si="48"/>
        <v>7258</v>
      </c>
      <c r="P130" s="352">
        <f t="shared" si="48"/>
        <v>7258</v>
      </c>
      <c r="Q130" s="293">
        <f t="shared" si="48"/>
        <v>0</v>
      </c>
      <c r="R130" s="352">
        <f t="shared" si="48"/>
        <v>0</v>
      </c>
      <c r="S130" s="361">
        <f t="shared" si="48"/>
        <v>7258</v>
      </c>
      <c r="T130" s="361">
        <v>0</v>
      </c>
      <c r="U130" s="321">
        <v>0</v>
      </c>
      <c r="V130" s="279">
        <v>0</v>
      </c>
      <c r="W130" s="361">
        <v>0</v>
      </c>
      <c r="X130" s="386">
        <v>7258</v>
      </c>
      <c r="Y130" s="361">
        <f t="shared" si="49"/>
        <v>0</v>
      </c>
      <c r="Z130" s="361">
        <f t="shared" si="49"/>
        <v>0</v>
      </c>
      <c r="AA130" s="361">
        <f t="shared" si="49"/>
        <v>1500</v>
      </c>
      <c r="AB130" s="361">
        <f t="shared" ref="AB130:AC130" si="56">AB44-AB87</f>
        <v>0</v>
      </c>
      <c r="AC130" s="301">
        <f t="shared" si="56"/>
        <v>500</v>
      </c>
      <c r="AE130" s="302"/>
    </row>
    <row r="131" spans="1:31" x14ac:dyDescent="0.2">
      <c r="A131" s="279" t="s">
        <v>53</v>
      </c>
      <c r="B131" s="351">
        <v>0</v>
      </c>
      <c r="C131" s="351">
        <f t="shared" si="46"/>
        <v>-75</v>
      </c>
      <c r="D131" s="351">
        <f t="shared" si="46"/>
        <v>53</v>
      </c>
      <c r="E131" s="351">
        <f t="shared" si="46"/>
        <v>0</v>
      </c>
      <c r="F131" s="351">
        <f t="shared" si="46"/>
        <v>0</v>
      </c>
      <c r="G131" s="351">
        <f t="shared" si="46"/>
        <v>0</v>
      </c>
      <c r="H131" s="351">
        <f t="shared" si="6"/>
        <v>0</v>
      </c>
      <c r="I131" s="351">
        <f t="shared" si="47"/>
        <v>0</v>
      </c>
      <c r="J131" s="351">
        <f t="shared" si="47"/>
        <v>0</v>
      </c>
      <c r="K131" s="351">
        <f t="shared" si="48"/>
        <v>2347.6800000000003</v>
      </c>
      <c r="L131" s="351">
        <f t="shared" si="48"/>
        <v>1.0000000002037268E-3</v>
      </c>
      <c r="M131" s="351">
        <f t="shared" si="48"/>
        <v>0</v>
      </c>
      <c r="N131" s="351">
        <f t="shared" si="48"/>
        <v>0</v>
      </c>
      <c r="O131" s="294">
        <f t="shared" si="48"/>
        <v>12487.057000000001</v>
      </c>
      <c r="P131" s="351">
        <f t="shared" si="48"/>
        <v>0</v>
      </c>
      <c r="Q131" s="294">
        <f t="shared" si="48"/>
        <v>8102</v>
      </c>
      <c r="R131" s="351">
        <f t="shared" si="48"/>
        <v>19594</v>
      </c>
      <c r="S131" s="349">
        <f t="shared" si="48"/>
        <v>12880</v>
      </c>
      <c r="T131" s="349">
        <v>1504</v>
      </c>
      <c r="U131" s="350">
        <v>0</v>
      </c>
      <c r="V131" s="281">
        <v>0</v>
      </c>
      <c r="W131" s="349">
        <v>2798</v>
      </c>
      <c r="X131" s="387">
        <v>0</v>
      </c>
      <c r="Y131" s="349">
        <f t="shared" si="49"/>
        <v>1859.2999999999993</v>
      </c>
      <c r="Z131" s="349">
        <f t="shared" si="49"/>
        <v>1.1500000000014552</v>
      </c>
      <c r="AA131" s="349">
        <f t="shared" si="49"/>
        <v>456</v>
      </c>
      <c r="AB131" s="349">
        <f t="shared" ref="AB131:AC131" si="57">AB45-AB88</f>
        <v>0</v>
      </c>
      <c r="AC131" s="404">
        <f t="shared" si="57"/>
        <v>0</v>
      </c>
      <c r="AE131" s="302"/>
    </row>
    <row r="132" spans="1:31" x14ac:dyDescent="0.2">
      <c r="A132" s="279" t="s">
        <v>55</v>
      </c>
      <c r="B132" s="287">
        <f t="shared" ref="B132:AA132" si="58">SUM(B92:B131)</f>
        <v>93850</v>
      </c>
      <c r="C132" s="287">
        <f t="shared" si="58"/>
        <v>56435</v>
      </c>
      <c r="D132" s="287">
        <f t="shared" si="58"/>
        <v>52540</v>
      </c>
      <c r="E132" s="287">
        <f t="shared" si="58"/>
        <v>52140</v>
      </c>
      <c r="F132" s="287">
        <f t="shared" si="58"/>
        <v>69226</v>
      </c>
      <c r="G132" s="287">
        <f t="shared" si="58"/>
        <v>27789</v>
      </c>
      <c r="H132" s="287">
        <f t="shared" si="58"/>
        <v>31324</v>
      </c>
      <c r="I132" s="287">
        <f t="shared" si="58"/>
        <v>70073.312000000005</v>
      </c>
      <c r="J132" s="287">
        <f t="shared" si="58"/>
        <v>54993</v>
      </c>
      <c r="K132" s="287">
        <f t="shared" si="58"/>
        <v>35070.928000000029</v>
      </c>
      <c r="L132" s="287">
        <f t="shared" si="58"/>
        <v>77377.981</v>
      </c>
      <c r="M132" s="287">
        <f t="shared" si="58"/>
        <v>99555.062999999995</v>
      </c>
      <c r="N132" s="287">
        <f t="shared" si="58"/>
        <v>161689.20800000001</v>
      </c>
      <c r="O132" s="295">
        <f t="shared" si="58"/>
        <v>199337.02100000004</v>
      </c>
      <c r="P132" s="287">
        <f>SUM(P92:P131)</f>
        <v>96589</v>
      </c>
      <c r="Q132" s="295">
        <f t="shared" si="58"/>
        <v>83327.103999999992</v>
      </c>
      <c r="R132" s="287">
        <f t="shared" si="58"/>
        <v>235129.01721854304</v>
      </c>
      <c r="S132" s="349">
        <f t="shared" si="58"/>
        <v>515441</v>
      </c>
      <c r="T132" s="349">
        <f t="shared" si="58"/>
        <v>214859</v>
      </c>
      <c r="U132" s="350">
        <f t="shared" si="58"/>
        <v>62875</v>
      </c>
      <c r="V132" s="349">
        <f t="shared" si="58"/>
        <v>113450</v>
      </c>
      <c r="W132" s="349">
        <f t="shared" si="58"/>
        <v>76276</v>
      </c>
      <c r="X132" s="387">
        <f t="shared" si="58"/>
        <v>166585</v>
      </c>
      <c r="Y132" s="349">
        <f t="shared" si="58"/>
        <v>55697.3</v>
      </c>
      <c r="Z132" s="349">
        <f t="shared" si="58"/>
        <v>72954.33541</v>
      </c>
      <c r="AA132" s="349">
        <f t="shared" si="58"/>
        <v>103339</v>
      </c>
      <c r="AB132" s="349">
        <f t="shared" ref="AB132:AC132" si="59">SUM(AB92:AB131)</f>
        <v>137059</v>
      </c>
      <c r="AC132" s="349">
        <f t="shared" si="59"/>
        <v>146248</v>
      </c>
      <c r="AE132" s="302"/>
    </row>
    <row r="133" spans="1:31" x14ac:dyDescent="0.2">
      <c r="A133" s="296" t="s">
        <v>409</v>
      </c>
      <c r="B133" s="363"/>
      <c r="C133" s="363"/>
      <c r="D133" s="363"/>
      <c r="E133" s="363"/>
      <c r="F133" s="363"/>
      <c r="G133" s="363"/>
      <c r="H133" s="363"/>
      <c r="I133" s="363"/>
      <c r="J133" s="363"/>
      <c r="K133" s="363"/>
      <c r="L133" s="363"/>
      <c r="M133" s="300"/>
      <c r="N133" s="300"/>
      <c r="O133" s="297"/>
      <c r="P133" s="364"/>
      <c r="Q133" s="298"/>
    </row>
    <row r="134" spans="1:31" x14ac:dyDescent="0.2">
      <c r="A134" s="299" t="s">
        <v>431</v>
      </c>
      <c r="B134" s="363"/>
      <c r="C134" s="363"/>
      <c r="D134" s="363"/>
      <c r="E134" s="363"/>
      <c r="F134" s="363"/>
      <c r="G134" s="363"/>
      <c r="H134" s="363"/>
      <c r="I134" s="363"/>
      <c r="J134" s="363"/>
      <c r="K134" s="363"/>
      <c r="L134" s="363"/>
      <c r="M134" s="300"/>
      <c r="N134" s="300"/>
      <c r="O134" s="297"/>
      <c r="P134" s="364"/>
      <c r="Q134" s="298"/>
    </row>
    <row r="135" spans="1:31" x14ac:dyDescent="0.2">
      <c r="A135" s="299" t="s">
        <v>388</v>
      </c>
      <c r="B135" s="363"/>
      <c r="C135" s="363"/>
      <c r="D135" s="363"/>
      <c r="E135" s="363"/>
      <c r="F135" s="363"/>
      <c r="G135" s="363"/>
      <c r="H135" s="363"/>
      <c r="I135" s="363"/>
      <c r="J135" s="363"/>
      <c r="K135" s="363"/>
      <c r="L135" s="363"/>
      <c r="M135" s="300"/>
      <c r="N135" s="300"/>
      <c r="O135" s="297"/>
      <c r="P135" s="364"/>
      <c r="Q135" s="298"/>
    </row>
    <row r="136" spans="1:31" x14ac:dyDescent="0.2">
      <c r="A136" s="299" t="s">
        <v>494</v>
      </c>
      <c r="B136" s="363"/>
      <c r="C136" s="363"/>
      <c r="D136" s="363"/>
      <c r="E136" s="363"/>
      <c r="F136" s="363"/>
      <c r="G136" s="363"/>
      <c r="H136" s="363"/>
      <c r="I136" s="363"/>
      <c r="J136" s="363"/>
      <c r="K136" s="363"/>
      <c r="L136" s="363"/>
      <c r="M136" s="300"/>
      <c r="N136" s="300"/>
      <c r="O136" s="297"/>
      <c r="P136" s="364"/>
      <c r="Q136" s="298"/>
    </row>
    <row r="137" spans="1:31" ht="15" customHeight="1" x14ac:dyDescent="0.2">
      <c r="A137" s="299" t="s">
        <v>495</v>
      </c>
      <c r="B137" s="366"/>
      <c r="C137" s="366"/>
      <c r="D137" s="366"/>
      <c r="E137" s="366"/>
      <c r="F137" s="366"/>
      <c r="G137" s="366"/>
      <c r="H137" s="366"/>
      <c r="I137" s="366"/>
      <c r="J137" s="366"/>
      <c r="K137" s="366"/>
      <c r="L137" s="366"/>
      <c r="M137" s="300"/>
      <c r="N137" s="300"/>
      <c r="O137" s="297"/>
      <c r="P137" s="300"/>
      <c r="Q137" s="297"/>
    </row>
    <row r="138" spans="1:31" x14ac:dyDescent="0.2">
      <c r="A138" s="367" t="s">
        <v>475</v>
      </c>
      <c r="D138" s="321"/>
      <c r="P138" s="321"/>
      <c r="Q138" s="301"/>
    </row>
    <row r="139" spans="1:31" x14ac:dyDescent="0.2">
      <c r="A139" s="279" t="s">
        <v>389</v>
      </c>
      <c r="B139" s="302"/>
      <c r="C139" s="302"/>
      <c r="D139" s="302"/>
      <c r="E139" s="302"/>
      <c r="F139" s="302"/>
      <c r="G139" s="302"/>
      <c r="H139" s="302"/>
      <c r="I139" s="302"/>
      <c r="J139" s="302"/>
      <c r="K139" s="302"/>
      <c r="L139" s="302"/>
      <c r="M139" s="302"/>
      <c r="N139" s="302"/>
      <c r="O139" s="341"/>
      <c r="P139" s="302"/>
      <c r="Q139" s="341"/>
      <c r="R139" s="302"/>
      <c r="S139" s="302"/>
      <c r="T139" s="302"/>
      <c r="V139" s="302"/>
      <c r="W139" s="302"/>
      <c r="X139" s="341"/>
      <c r="Y139" s="302"/>
      <c r="Z139" s="302"/>
      <c r="AA139" s="302"/>
      <c r="AB139" s="302"/>
      <c r="AC139" s="302"/>
    </row>
  </sheetData>
  <pageMargins left="0.7" right="0.7" top="0.75" bottom="0.75" header="0.3" footer="0.3"/>
  <pageSetup orientation="portrait" horizontalDpi="1200" verticalDpi="120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7"/>
  <dimension ref="A1:G54"/>
  <sheetViews>
    <sheetView zoomScale="60" zoomScaleNormal="60" workbookViewId="0">
      <pane xSplit="1" ySplit="5" topLeftCell="B6" activePane="bottomRight" state="frozen"/>
      <selection pane="topRight" activeCell="B1" sqref="B1"/>
      <selection pane="bottomLeft" activeCell="A4" sqref="A4"/>
      <selection pane="bottomRight"/>
    </sheetView>
  </sheetViews>
  <sheetFormatPr defaultColWidth="9.140625" defaultRowHeight="12.75" x14ac:dyDescent="0.2"/>
  <cols>
    <col min="1" max="1" width="30.7109375" style="6" customWidth="1"/>
    <col min="2" max="2" width="26.140625" style="26" customWidth="1"/>
    <col min="3" max="5" width="26.140625" style="6" customWidth="1"/>
    <col min="6" max="6" width="16.7109375" style="6" customWidth="1"/>
    <col min="7" max="16384" width="9.140625" style="6"/>
  </cols>
  <sheetData>
    <row r="1" spans="1:7" s="2" customFormat="1" x14ac:dyDescent="0.2">
      <c r="A1" s="2" t="s">
        <v>380</v>
      </c>
      <c r="B1" s="31"/>
    </row>
    <row r="3" spans="1:7" x14ac:dyDescent="0.2">
      <c r="A3" s="6" t="s">
        <v>127</v>
      </c>
      <c r="B3" s="27" t="s">
        <v>63</v>
      </c>
      <c r="C3" s="19" t="s">
        <v>126</v>
      </c>
      <c r="D3" s="19" t="s">
        <v>125</v>
      </c>
      <c r="E3" s="19" t="s">
        <v>124</v>
      </c>
    </row>
    <row r="4" spans="1:7" x14ac:dyDescent="0.2">
      <c r="C4" s="82">
        <v>39355</v>
      </c>
      <c r="D4" s="19" t="s">
        <v>123</v>
      </c>
      <c r="E4" s="19" t="s">
        <v>114</v>
      </c>
    </row>
    <row r="5" spans="1:7" s="2" customFormat="1" x14ac:dyDescent="0.2">
      <c r="C5" s="12"/>
      <c r="D5" s="12"/>
      <c r="E5" s="12" t="s">
        <v>122</v>
      </c>
    </row>
    <row r="6" spans="1:7" x14ac:dyDescent="0.2">
      <c r="B6" s="81" t="s">
        <v>387</v>
      </c>
    </row>
    <row r="7" spans="1:7" x14ac:dyDescent="0.2">
      <c r="A7" s="6" t="s">
        <v>15</v>
      </c>
      <c r="B7" s="26">
        <v>55112</v>
      </c>
      <c r="C7" s="26">
        <v>54516.777999999998</v>
      </c>
      <c r="D7" s="26">
        <f t="shared" ref="D7:D48" si="0">B7-C7</f>
        <v>595.22200000000157</v>
      </c>
      <c r="E7" s="345">
        <f t="shared" ref="E7:E48" si="1">C7/B7</f>
        <v>0.98919977500362899</v>
      </c>
      <c r="G7" s="26"/>
    </row>
    <row r="8" spans="1:7" x14ac:dyDescent="0.2">
      <c r="A8" s="6" t="s">
        <v>16</v>
      </c>
      <c r="B8" s="26">
        <v>106378</v>
      </c>
      <c r="C8" s="26">
        <v>106378.431</v>
      </c>
      <c r="D8" s="26">
        <f t="shared" si="0"/>
        <v>-0.43099999999685679</v>
      </c>
      <c r="E8" s="345">
        <f t="shared" si="1"/>
        <v>1.0000040515896145</v>
      </c>
      <c r="G8" s="26"/>
    </row>
    <row r="9" spans="1:7" x14ac:dyDescent="0.2">
      <c r="A9" s="6" t="s">
        <v>17</v>
      </c>
      <c r="B9" s="26">
        <v>8972</v>
      </c>
      <c r="C9" s="26">
        <v>0</v>
      </c>
      <c r="D9" s="26">
        <f t="shared" si="0"/>
        <v>8972</v>
      </c>
      <c r="E9" s="345">
        <f t="shared" si="1"/>
        <v>0</v>
      </c>
      <c r="G9" s="26"/>
    </row>
    <row r="10" spans="1:7" x14ac:dyDescent="0.2">
      <c r="A10" s="6" t="s">
        <v>18</v>
      </c>
      <c r="B10" s="26">
        <v>14098</v>
      </c>
      <c r="C10" s="26">
        <v>14098</v>
      </c>
      <c r="D10" s="26">
        <f t="shared" si="0"/>
        <v>0</v>
      </c>
      <c r="E10" s="345">
        <f t="shared" si="1"/>
        <v>1</v>
      </c>
      <c r="G10" s="26"/>
    </row>
    <row r="11" spans="1:7" x14ac:dyDescent="0.2">
      <c r="A11" s="6" t="s">
        <v>19</v>
      </c>
      <c r="B11" s="26">
        <v>10253</v>
      </c>
      <c r="C11" s="26">
        <v>10253</v>
      </c>
      <c r="D11" s="26">
        <f t="shared" si="0"/>
        <v>0</v>
      </c>
      <c r="E11" s="345">
        <f t="shared" si="1"/>
        <v>1</v>
      </c>
      <c r="G11" s="26"/>
    </row>
    <row r="12" spans="1:7" x14ac:dyDescent="0.2">
      <c r="A12" s="6" t="s">
        <v>20</v>
      </c>
      <c r="B12" s="26">
        <v>185841</v>
      </c>
      <c r="C12" s="26">
        <v>185841</v>
      </c>
      <c r="D12" s="26">
        <f t="shared" si="0"/>
        <v>0</v>
      </c>
      <c r="E12" s="345">
        <f t="shared" si="1"/>
        <v>1</v>
      </c>
      <c r="G12" s="26"/>
    </row>
    <row r="13" spans="1:7" x14ac:dyDescent="0.2">
      <c r="A13" s="6" t="s">
        <v>21</v>
      </c>
      <c r="B13" s="26">
        <v>30760</v>
      </c>
      <c r="C13" s="26">
        <v>30759.891</v>
      </c>
      <c r="D13" s="26">
        <f t="shared" si="0"/>
        <v>0.10900000000037835</v>
      </c>
      <c r="E13" s="345">
        <f t="shared" si="1"/>
        <v>0.99999645643693102</v>
      </c>
      <c r="G13" s="26"/>
    </row>
    <row r="14" spans="1:7" x14ac:dyDescent="0.2">
      <c r="A14" s="6" t="s">
        <v>22</v>
      </c>
      <c r="B14" s="26">
        <v>7258</v>
      </c>
      <c r="C14" s="26">
        <v>0</v>
      </c>
      <c r="D14" s="26">
        <f t="shared" si="0"/>
        <v>7258</v>
      </c>
      <c r="E14" s="345">
        <f t="shared" si="1"/>
        <v>0</v>
      </c>
      <c r="G14" s="26"/>
    </row>
    <row r="15" spans="1:7" x14ac:dyDescent="0.2">
      <c r="A15" s="6" t="s">
        <v>23</v>
      </c>
      <c r="B15" s="26">
        <v>19225</v>
      </c>
      <c r="C15" s="26">
        <v>19225</v>
      </c>
      <c r="D15" s="26">
        <f>B15-C15</f>
        <v>0</v>
      </c>
      <c r="E15" s="345">
        <f>C15/B15</f>
        <v>1</v>
      </c>
      <c r="G15" s="26"/>
    </row>
    <row r="16" spans="1:7" x14ac:dyDescent="0.2">
      <c r="A16" s="6" t="s">
        <v>121</v>
      </c>
      <c r="B16" s="26">
        <v>7258</v>
      </c>
      <c r="C16" s="26">
        <v>0</v>
      </c>
      <c r="D16" s="26">
        <f t="shared" si="0"/>
        <v>7258</v>
      </c>
      <c r="E16" s="345">
        <f t="shared" si="1"/>
        <v>0</v>
      </c>
      <c r="F16" s="26"/>
      <c r="G16" s="26"/>
    </row>
    <row r="17" spans="1:7" x14ac:dyDescent="0.2">
      <c r="A17" s="6" t="s">
        <v>25</v>
      </c>
      <c r="B17" s="26">
        <v>225573</v>
      </c>
      <c r="C17" s="26">
        <v>225573</v>
      </c>
      <c r="D17" s="26">
        <f t="shared" si="0"/>
        <v>0</v>
      </c>
      <c r="E17" s="345">
        <f t="shared" si="1"/>
        <v>1</v>
      </c>
      <c r="G17" s="26"/>
    </row>
    <row r="18" spans="1:7" x14ac:dyDescent="0.2">
      <c r="A18" s="6" t="s">
        <v>26</v>
      </c>
      <c r="B18" s="26">
        <v>14098</v>
      </c>
      <c r="C18" s="26">
        <v>14098</v>
      </c>
      <c r="D18" s="26">
        <f t="shared" si="0"/>
        <v>0</v>
      </c>
      <c r="E18" s="345">
        <f t="shared" si="1"/>
        <v>1</v>
      </c>
      <c r="G18" s="26"/>
    </row>
    <row r="19" spans="1:7" x14ac:dyDescent="0.2">
      <c r="A19" s="6" t="s">
        <v>27</v>
      </c>
      <c r="B19" s="26">
        <v>33323</v>
      </c>
      <c r="C19" s="26">
        <v>33323</v>
      </c>
      <c r="D19" s="26">
        <f t="shared" si="0"/>
        <v>0</v>
      </c>
      <c r="E19" s="345">
        <f t="shared" si="1"/>
        <v>1</v>
      </c>
      <c r="G19" s="26"/>
    </row>
    <row r="20" spans="1:7" x14ac:dyDescent="0.2">
      <c r="A20" s="6" t="s">
        <v>28</v>
      </c>
      <c r="B20" s="26">
        <v>11535</v>
      </c>
      <c r="C20" s="26">
        <v>11534.998</v>
      </c>
      <c r="D20" s="26">
        <f t="shared" si="0"/>
        <v>2.0000000004074536E-3</v>
      </c>
      <c r="E20" s="345">
        <f t="shared" si="1"/>
        <v>0.99999982661465103</v>
      </c>
      <c r="G20" s="26"/>
    </row>
    <row r="21" spans="1:7" x14ac:dyDescent="0.2">
      <c r="A21" s="6" t="s">
        <v>29</v>
      </c>
      <c r="B21" s="26">
        <v>7258</v>
      </c>
      <c r="C21" s="26">
        <v>0</v>
      </c>
      <c r="D21" s="26">
        <f t="shared" si="0"/>
        <v>7258</v>
      </c>
      <c r="E21" s="345">
        <f t="shared" si="1"/>
        <v>0</v>
      </c>
      <c r="G21" s="26"/>
    </row>
    <row r="22" spans="1:7" x14ac:dyDescent="0.2">
      <c r="A22" s="6" t="s">
        <v>30</v>
      </c>
      <c r="B22" s="26">
        <v>61520</v>
      </c>
      <c r="C22" s="26">
        <v>61520</v>
      </c>
      <c r="D22" s="26">
        <f t="shared" si="0"/>
        <v>0</v>
      </c>
      <c r="E22" s="345">
        <f t="shared" si="1"/>
        <v>1</v>
      </c>
      <c r="G22" s="26"/>
    </row>
    <row r="23" spans="1:7" x14ac:dyDescent="0.2">
      <c r="A23" s="6" t="s">
        <v>31</v>
      </c>
      <c r="B23" s="26">
        <v>15380</v>
      </c>
      <c r="C23" s="26">
        <v>15082.721</v>
      </c>
      <c r="D23" s="26">
        <f t="shared" si="0"/>
        <v>297.27900000000045</v>
      </c>
      <c r="E23" s="345">
        <f t="shared" si="1"/>
        <v>0.98067106631989598</v>
      </c>
      <c r="G23" s="26"/>
    </row>
    <row r="24" spans="1:7" x14ac:dyDescent="0.2">
      <c r="A24" s="6" t="s">
        <v>32</v>
      </c>
      <c r="B24" s="26">
        <v>7258</v>
      </c>
      <c r="C24" s="26">
        <v>0</v>
      </c>
      <c r="D24" s="26">
        <f t="shared" si="0"/>
        <v>7258</v>
      </c>
      <c r="E24" s="345">
        <f t="shared" si="1"/>
        <v>0</v>
      </c>
      <c r="G24" s="26"/>
    </row>
    <row r="25" spans="1:7" x14ac:dyDescent="0.2">
      <c r="A25" s="6" t="s">
        <v>33</v>
      </c>
      <c r="B25" s="26">
        <v>12817</v>
      </c>
      <c r="C25" s="26">
        <v>12817</v>
      </c>
      <c r="D25" s="26">
        <f t="shared" si="0"/>
        <v>0</v>
      </c>
      <c r="E25" s="345">
        <f t="shared" si="1"/>
        <v>1</v>
      </c>
      <c r="G25" s="26"/>
    </row>
    <row r="26" spans="1:7" x14ac:dyDescent="0.2">
      <c r="A26" s="6" t="s">
        <v>34</v>
      </c>
      <c r="B26" s="26">
        <v>10253</v>
      </c>
      <c r="C26" s="26">
        <v>10253</v>
      </c>
      <c r="D26" s="26">
        <f t="shared" si="0"/>
        <v>0</v>
      </c>
      <c r="E26" s="345">
        <f t="shared" si="1"/>
        <v>1</v>
      </c>
      <c r="G26" s="26"/>
    </row>
    <row r="27" spans="1:7" x14ac:dyDescent="0.2">
      <c r="A27" s="6" t="s">
        <v>35</v>
      </c>
      <c r="B27" s="26">
        <v>14098</v>
      </c>
      <c r="C27" s="26">
        <v>6172.69</v>
      </c>
      <c r="D27" s="26">
        <f t="shared" si="0"/>
        <v>7925.31</v>
      </c>
      <c r="E27" s="345">
        <f t="shared" si="1"/>
        <v>0.43784153780678109</v>
      </c>
      <c r="G27" s="26"/>
    </row>
    <row r="28" spans="1:7" x14ac:dyDescent="0.2">
      <c r="A28" s="6" t="s">
        <v>36</v>
      </c>
      <c r="B28" s="26">
        <v>7258</v>
      </c>
      <c r="C28" s="26">
        <v>0</v>
      </c>
      <c r="D28" s="26">
        <f t="shared" si="0"/>
        <v>7258</v>
      </c>
      <c r="E28" s="345">
        <f t="shared" si="1"/>
        <v>0</v>
      </c>
      <c r="G28" s="26"/>
    </row>
    <row r="29" spans="1:7" x14ac:dyDescent="0.2">
      <c r="A29" s="6" t="s">
        <v>37</v>
      </c>
      <c r="B29" s="26">
        <v>12817</v>
      </c>
      <c r="C29" s="26">
        <v>3376.4320000000002</v>
      </c>
      <c r="D29" s="26">
        <f t="shared" si="0"/>
        <v>9440.5679999999993</v>
      </c>
      <c r="E29" s="345">
        <f t="shared" si="1"/>
        <v>0.26343387688226577</v>
      </c>
      <c r="G29" s="26"/>
    </row>
    <row r="30" spans="1:7" x14ac:dyDescent="0.2">
      <c r="A30" s="6" t="s">
        <v>38</v>
      </c>
      <c r="B30" s="26">
        <v>15380</v>
      </c>
      <c r="C30" s="26">
        <v>4159.1979999999994</v>
      </c>
      <c r="D30" s="26">
        <f t="shared" si="0"/>
        <v>11220.802</v>
      </c>
      <c r="E30" s="345">
        <f t="shared" si="1"/>
        <v>0.27042899869960985</v>
      </c>
      <c r="G30" s="26"/>
    </row>
    <row r="31" spans="1:7" x14ac:dyDescent="0.2">
      <c r="A31" s="6" t="s">
        <v>81</v>
      </c>
      <c r="B31" s="26">
        <v>7258</v>
      </c>
      <c r="C31" s="26">
        <v>0</v>
      </c>
      <c r="D31" s="26">
        <f t="shared" ref="D31" si="2">B31-C31</f>
        <v>7258</v>
      </c>
      <c r="E31" s="345">
        <f t="shared" ref="E31" si="3">C31/B31</f>
        <v>0</v>
      </c>
      <c r="G31" s="26"/>
    </row>
    <row r="32" spans="1:7" x14ac:dyDescent="0.2">
      <c r="A32" s="6" t="s">
        <v>39</v>
      </c>
      <c r="B32" s="26">
        <v>16662</v>
      </c>
      <c r="C32" s="26">
        <v>16662</v>
      </c>
      <c r="D32" s="26">
        <f t="shared" si="0"/>
        <v>0</v>
      </c>
      <c r="E32" s="345">
        <f t="shared" si="1"/>
        <v>1</v>
      </c>
      <c r="G32" s="26"/>
    </row>
    <row r="33" spans="1:7" x14ac:dyDescent="0.2">
      <c r="A33" s="6" t="s">
        <v>40</v>
      </c>
      <c r="B33" s="26">
        <v>26915</v>
      </c>
      <c r="C33" s="26">
        <v>26915</v>
      </c>
      <c r="D33" s="26">
        <f t="shared" si="0"/>
        <v>0</v>
      </c>
      <c r="E33" s="345">
        <f t="shared" si="1"/>
        <v>1</v>
      </c>
      <c r="G33" s="26"/>
    </row>
    <row r="34" spans="1:7" x14ac:dyDescent="0.2">
      <c r="A34" s="6" t="s">
        <v>41</v>
      </c>
      <c r="B34" s="26">
        <v>37168</v>
      </c>
      <c r="C34" s="26">
        <v>37168</v>
      </c>
      <c r="D34" s="26">
        <f t="shared" si="0"/>
        <v>0</v>
      </c>
      <c r="E34" s="345">
        <f t="shared" si="1"/>
        <v>1</v>
      </c>
      <c r="G34" s="26"/>
    </row>
    <row r="35" spans="1:7" x14ac:dyDescent="0.2">
      <c r="A35" s="6" t="s">
        <v>42</v>
      </c>
      <c r="B35" s="26">
        <v>7258</v>
      </c>
      <c r="C35" s="26">
        <v>7258</v>
      </c>
      <c r="D35" s="26">
        <f t="shared" si="0"/>
        <v>0</v>
      </c>
      <c r="E35" s="345">
        <f t="shared" si="1"/>
        <v>1</v>
      </c>
      <c r="G35" s="26"/>
    </row>
    <row r="36" spans="1:7" x14ac:dyDescent="0.2">
      <c r="A36" s="6" t="s">
        <v>43</v>
      </c>
      <c r="B36" s="26">
        <v>7258</v>
      </c>
      <c r="C36" s="26">
        <v>5975.0619999999999</v>
      </c>
      <c r="D36" s="26">
        <f t="shared" si="0"/>
        <v>1282.9380000000001</v>
      </c>
      <c r="E36" s="345">
        <f t="shared" si="1"/>
        <v>0.82323808211628546</v>
      </c>
      <c r="G36" s="26"/>
    </row>
    <row r="37" spans="1:7" x14ac:dyDescent="0.2">
      <c r="A37" s="6" t="s">
        <v>44</v>
      </c>
      <c r="B37" s="26">
        <v>52548</v>
      </c>
      <c r="C37" s="26">
        <v>52547.77</v>
      </c>
      <c r="D37" s="26">
        <f t="shared" si="0"/>
        <v>0.23000000000320142</v>
      </c>
      <c r="E37" s="345">
        <f t="shared" si="1"/>
        <v>0.99999562304940237</v>
      </c>
      <c r="G37" s="26"/>
    </row>
    <row r="38" spans="1:7" x14ac:dyDescent="0.2">
      <c r="A38" s="6" t="s">
        <v>120</v>
      </c>
      <c r="B38" s="26">
        <v>173025</v>
      </c>
      <c r="C38" s="26">
        <v>172843.791</v>
      </c>
      <c r="D38" s="26">
        <f t="shared" si="0"/>
        <v>181.20900000000256</v>
      </c>
      <c r="E38" s="345">
        <f t="shared" si="1"/>
        <v>0.99895270047680973</v>
      </c>
      <c r="G38" s="26"/>
    </row>
    <row r="39" spans="1:7" x14ac:dyDescent="0.2">
      <c r="A39" s="6" t="s">
        <v>46</v>
      </c>
      <c r="B39" s="26">
        <v>29478</v>
      </c>
      <c r="C39" s="26">
        <v>29478</v>
      </c>
      <c r="D39" s="26">
        <f t="shared" si="0"/>
        <v>0</v>
      </c>
      <c r="E39" s="345">
        <f t="shared" si="1"/>
        <v>1</v>
      </c>
      <c r="G39" s="26"/>
    </row>
    <row r="40" spans="1:7" x14ac:dyDescent="0.2">
      <c r="A40" s="6" t="s">
        <v>119</v>
      </c>
      <c r="B40" s="26">
        <v>7258</v>
      </c>
      <c r="C40" s="26">
        <v>0</v>
      </c>
      <c r="D40" s="26">
        <f t="shared" si="0"/>
        <v>7258</v>
      </c>
      <c r="E40" s="345">
        <f t="shared" si="1"/>
        <v>0</v>
      </c>
      <c r="G40" s="26"/>
    </row>
    <row r="41" spans="1:7" x14ac:dyDescent="0.2">
      <c r="A41" s="6" t="s">
        <v>48</v>
      </c>
      <c r="B41" s="26">
        <v>20507</v>
      </c>
      <c r="C41" s="26">
        <v>20507</v>
      </c>
      <c r="D41" s="26">
        <f t="shared" si="0"/>
        <v>0</v>
      </c>
      <c r="E41" s="345">
        <f t="shared" si="1"/>
        <v>1</v>
      </c>
      <c r="G41" s="26"/>
    </row>
    <row r="42" spans="1:7" x14ac:dyDescent="0.2">
      <c r="A42" s="6" t="s">
        <v>49</v>
      </c>
      <c r="B42" s="26">
        <v>15380</v>
      </c>
      <c r="C42" s="26">
        <v>15380</v>
      </c>
      <c r="D42" s="26">
        <f t="shared" si="0"/>
        <v>0</v>
      </c>
      <c r="E42" s="345">
        <f t="shared" si="1"/>
        <v>1</v>
      </c>
      <c r="G42" s="26"/>
    </row>
    <row r="43" spans="1:7" x14ac:dyDescent="0.2">
      <c r="A43" s="6" t="s">
        <v>50</v>
      </c>
      <c r="B43" s="26">
        <v>17943</v>
      </c>
      <c r="C43" s="26">
        <v>17943</v>
      </c>
      <c r="D43" s="26">
        <f t="shared" si="0"/>
        <v>0</v>
      </c>
      <c r="E43" s="345">
        <f t="shared" si="1"/>
        <v>1</v>
      </c>
      <c r="G43" s="26"/>
    </row>
    <row r="44" spans="1:7" x14ac:dyDescent="0.2">
      <c r="A44" s="6" t="s">
        <v>51</v>
      </c>
      <c r="B44" s="26">
        <v>8972</v>
      </c>
      <c r="C44" s="26">
        <v>0</v>
      </c>
      <c r="D44" s="26">
        <f t="shared" si="0"/>
        <v>8972</v>
      </c>
      <c r="E44" s="345">
        <f t="shared" si="1"/>
        <v>0</v>
      </c>
      <c r="G44" s="26"/>
    </row>
    <row r="45" spans="1:7" x14ac:dyDescent="0.2">
      <c r="A45" s="6" t="s">
        <v>52</v>
      </c>
      <c r="B45" s="26">
        <v>7258</v>
      </c>
      <c r="C45" s="26">
        <v>138.60599999999999</v>
      </c>
      <c r="D45" s="26">
        <f t="shared" si="0"/>
        <v>7119.3940000000002</v>
      </c>
      <c r="E45" s="345">
        <f t="shared" si="1"/>
        <v>1.9096996417745933E-2</v>
      </c>
      <c r="G45" s="26"/>
    </row>
    <row r="46" spans="1:7" x14ac:dyDescent="0.2">
      <c r="A46" s="6" t="s">
        <v>53</v>
      </c>
      <c r="B46" s="26">
        <v>15380</v>
      </c>
      <c r="C46" s="26">
        <v>15380</v>
      </c>
      <c r="D46" s="26">
        <f t="shared" si="0"/>
        <v>0</v>
      </c>
      <c r="E46" s="345">
        <f t="shared" si="1"/>
        <v>1</v>
      </c>
      <c r="G46" s="26"/>
    </row>
    <row r="47" spans="1:7" x14ac:dyDescent="0.2">
      <c r="A47" s="6" t="s">
        <v>118</v>
      </c>
      <c r="B47" s="26">
        <v>1</v>
      </c>
      <c r="C47" s="26">
        <v>0</v>
      </c>
      <c r="D47" s="26">
        <f t="shared" si="0"/>
        <v>1</v>
      </c>
      <c r="E47" s="345">
        <f t="shared" si="1"/>
        <v>0</v>
      </c>
    </row>
    <row r="48" spans="1:7" x14ac:dyDescent="0.2">
      <c r="A48" s="2" t="s">
        <v>117</v>
      </c>
      <c r="B48" s="31">
        <f>SUM(B7:B46)</f>
        <v>1343991</v>
      </c>
      <c r="C48" s="31">
        <f>SUM(C7:C47)</f>
        <v>1237178.368</v>
      </c>
      <c r="D48" s="31">
        <f t="shared" si="0"/>
        <v>106812.63199999998</v>
      </c>
      <c r="E48" s="346">
        <f t="shared" si="1"/>
        <v>0.92052578328277501</v>
      </c>
    </row>
    <row r="49" spans="1:3" x14ac:dyDescent="0.2">
      <c r="A49" s="6" t="s">
        <v>116</v>
      </c>
    </row>
    <row r="50" spans="1:3" x14ac:dyDescent="0.2">
      <c r="A50" s="6" t="s">
        <v>420</v>
      </c>
    </row>
    <row r="51" spans="1:3" x14ac:dyDescent="0.2">
      <c r="A51" s="278" t="s">
        <v>389</v>
      </c>
    </row>
    <row r="54" spans="1:3" x14ac:dyDescent="0.2">
      <c r="C54" s="26"/>
    </row>
  </sheetData>
  <pageMargins left="0.75" right="0.75" top="1" bottom="1" header="0.5" footer="0.5"/>
  <pageSetup scale="56"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8"/>
  <dimension ref="A1:I49"/>
  <sheetViews>
    <sheetView zoomScale="60" zoomScaleNormal="60" workbookViewId="0">
      <pane xSplit="1" ySplit="5" topLeftCell="B6" activePane="bottomRight" state="frozen"/>
      <selection pane="topRight" activeCell="B1" sqref="B1"/>
      <selection pane="bottomLeft" activeCell="A4" sqref="A4"/>
      <selection pane="bottomRight"/>
    </sheetView>
  </sheetViews>
  <sheetFormatPr defaultColWidth="9.140625" defaultRowHeight="12.75" x14ac:dyDescent="0.2"/>
  <cols>
    <col min="1" max="1" width="26.85546875" style="6" customWidth="1"/>
    <col min="2" max="3" width="17.5703125" style="26" customWidth="1"/>
    <col min="4" max="4" width="17.28515625" style="26" bestFit="1" customWidth="1"/>
    <col min="5" max="5" width="19.140625" style="26" customWidth="1"/>
    <col min="6" max="6" width="9.140625" style="26" bestFit="1" customWidth="1"/>
    <col min="7" max="7" width="14.85546875" style="6" bestFit="1" customWidth="1"/>
    <col min="8" max="8" width="9.7109375" style="6" bestFit="1" customWidth="1"/>
    <col min="9" max="9" width="10" style="6" customWidth="1"/>
    <col min="10" max="16384" width="9.140625" style="6"/>
  </cols>
  <sheetData>
    <row r="1" spans="1:9" s="2" customFormat="1" x14ac:dyDescent="0.2">
      <c r="A1" s="2" t="s">
        <v>381</v>
      </c>
      <c r="B1" s="31"/>
      <c r="C1" s="31"/>
      <c r="D1" s="31"/>
      <c r="E1" s="31"/>
      <c r="F1" s="31"/>
    </row>
    <row r="3" spans="1:9" x14ac:dyDescent="0.2">
      <c r="A3" s="6" t="s">
        <v>127</v>
      </c>
      <c r="B3" s="27" t="s">
        <v>131</v>
      </c>
      <c r="C3" s="27" t="s">
        <v>130</v>
      </c>
      <c r="D3" s="27" t="s">
        <v>129</v>
      </c>
      <c r="E3" s="27" t="s">
        <v>128</v>
      </c>
      <c r="F3" s="27" t="s">
        <v>55</v>
      </c>
      <c r="G3" s="19" t="s">
        <v>126</v>
      </c>
      <c r="H3" s="19" t="s">
        <v>125</v>
      </c>
      <c r="I3" s="35" t="s">
        <v>124</v>
      </c>
    </row>
    <row r="4" spans="1:9" x14ac:dyDescent="0.2">
      <c r="F4" s="6"/>
      <c r="G4" s="82">
        <v>38993</v>
      </c>
      <c r="H4" s="19" t="s">
        <v>123</v>
      </c>
      <c r="I4" s="35" t="s">
        <v>114</v>
      </c>
    </row>
    <row r="5" spans="1:9" s="149" customFormat="1" ht="25.5" customHeight="1" x14ac:dyDescent="0.2">
      <c r="F5" s="150"/>
      <c r="G5" s="151"/>
      <c r="H5" s="151"/>
      <c r="I5" s="152" t="s">
        <v>306</v>
      </c>
    </row>
    <row r="6" spans="1:9" x14ac:dyDescent="0.2">
      <c r="B6" s="81" t="s">
        <v>386</v>
      </c>
      <c r="F6" s="27"/>
    </row>
    <row r="7" spans="1:9" x14ac:dyDescent="0.2">
      <c r="A7" s="6" t="s">
        <v>15</v>
      </c>
      <c r="B7" s="26">
        <v>50000</v>
      </c>
      <c r="C7" s="26">
        <v>11797</v>
      </c>
      <c r="D7" s="26">
        <v>15461</v>
      </c>
      <c r="F7" s="26">
        <f t="shared" ref="F7:F45" si="0">B7+C7+D7+E7</f>
        <v>77258</v>
      </c>
      <c r="G7" s="26">
        <v>77036</v>
      </c>
      <c r="H7" s="26">
        <f>F7-G7</f>
        <v>222</v>
      </c>
      <c r="I7" s="75">
        <f>100*G7/F7</f>
        <v>99.71265111703643</v>
      </c>
    </row>
    <row r="8" spans="1:9" x14ac:dyDescent="0.2">
      <c r="A8" s="6" t="s">
        <v>16</v>
      </c>
      <c r="B8" s="26">
        <v>96511</v>
      </c>
      <c r="C8" s="26">
        <v>22771</v>
      </c>
      <c r="D8" s="26">
        <v>29844</v>
      </c>
      <c r="F8" s="26">
        <f t="shared" si="0"/>
        <v>149126</v>
      </c>
      <c r="G8" s="26">
        <v>149060</v>
      </c>
      <c r="H8" s="26">
        <f>F8-G8</f>
        <v>66</v>
      </c>
      <c r="I8" s="75">
        <f>100*G8/F8</f>
        <v>99.955742124109818</v>
      </c>
    </row>
    <row r="9" spans="1:9" x14ac:dyDescent="0.2">
      <c r="A9" s="6" t="s">
        <v>17</v>
      </c>
      <c r="B9" s="26">
        <v>8139</v>
      </c>
      <c r="C9" s="26">
        <v>1920</v>
      </c>
      <c r="D9" s="26">
        <v>-10059</v>
      </c>
      <c r="F9" s="26">
        <f t="shared" si="0"/>
        <v>0</v>
      </c>
    </row>
    <row r="10" spans="1:9" x14ac:dyDescent="0.2">
      <c r="A10" s="6" t="s">
        <v>18</v>
      </c>
      <c r="B10" s="26">
        <v>12791</v>
      </c>
      <c r="C10" s="26">
        <v>3018</v>
      </c>
      <c r="D10" s="26">
        <v>3955</v>
      </c>
      <c r="F10" s="26">
        <f t="shared" si="0"/>
        <v>19764</v>
      </c>
      <c r="G10" s="26">
        <v>19764</v>
      </c>
      <c r="H10" s="26">
        <f t="shared" ref="H10:H20" si="1">F10-G10</f>
        <v>0</v>
      </c>
      <c r="I10" s="75">
        <f t="shared" ref="I10:I20" si="2">100*G10/F10</f>
        <v>100</v>
      </c>
    </row>
    <row r="11" spans="1:9" x14ac:dyDescent="0.2">
      <c r="A11" s="6" t="s">
        <v>19</v>
      </c>
      <c r="B11" s="26">
        <v>9302</v>
      </c>
      <c r="C11" s="26">
        <v>2195</v>
      </c>
      <c r="D11" s="26">
        <v>2877</v>
      </c>
      <c r="F11" s="26">
        <f t="shared" si="0"/>
        <v>14374</v>
      </c>
      <c r="G11" s="26">
        <v>14347</v>
      </c>
      <c r="H11" s="26">
        <f t="shared" si="1"/>
        <v>27</v>
      </c>
      <c r="I11" s="75">
        <f t="shared" si="2"/>
        <v>99.812160845971889</v>
      </c>
    </row>
    <row r="12" spans="1:9" x14ac:dyDescent="0.2">
      <c r="A12" s="6" t="s">
        <v>20</v>
      </c>
      <c r="B12" s="26">
        <v>168603</v>
      </c>
      <c r="C12" s="26">
        <v>39781</v>
      </c>
      <c r="D12" s="26">
        <v>52138</v>
      </c>
      <c r="F12" s="26">
        <f t="shared" si="0"/>
        <v>260522</v>
      </c>
      <c r="G12" s="26">
        <v>260521</v>
      </c>
      <c r="H12" s="26">
        <f t="shared" si="1"/>
        <v>1</v>
      </c>
      <c r="I12" s="75">
        <f t="shared" si="2"/>
        <v>99.999616155257527</v>
      </c>
    </row>
    <row r="13" spans="1:9" x14ac:dyDescent="0.2">
      <c r="A13" s="6" t="s">
        <v>21</v>
      </c>
      <c r="B13" s="26">
        <v>27907</v>
      </c>
      <c r="C13" s="26">
        <v>6584</v>
      </c>
      <c r="D13" s="26">
        <v>8630</v>
      </c>
      <c r="F13" s="26">
        <f t="shared" si="0"/>
        <v>43121</v>
      </c>
      <c r="G13" s="26">
        <v>43110</v>
      </c>
      <c r="H13" s="26">
        <f t="shared" si="1"/>
        <v>11</v>
      </c>
      <c r="I13" s="75">
        <f t="shared" si="2"/>
        <v>99.974490387514209</v>
      </c>
    </row>
    <row r="14" spans="1:9" x14ac:dyDescent="0.2">
      <c r="A14" s="6" t="s">
        <v>22</v>
      </c>
      <c r="B14" s="26">
        <v>7258</v>
      </c>
      <c r="F14" s="26">
        <f t="shared" si="0"/>
        <v>7258</v>
      </c>
      <c r="G14" s="26">
        <v>130.87100000000001</v>
      </c>
      <c r="H14" s="26">
        <f t="shared" si="1"/>
        <v>7127.1289999999999</v>
      </c>
      <c r="I14" s="75">
        <f t="shared" si="2"/>
        <v>1.8031275833562965</v>
      </c>
    </row>
    <row r="15" spans="1:9" x14ac:dyDescent="0.2">
      <c r="A15" s="6" t="s">
        <v>121</v>
      </c>
      <c r="B15" s="26">
        <v>7258</v>
      </c>
      <c r="F15" s="26">
        <f t="shared" si="0"/>
        <v>7258</v>
      </c>
      <c r="G15" s="26">
        <v>58.119</v>
      </c>
      <c r="H15" s="26">
        <f t="shared" si="1"/>
        <v>7199.8810000000003</v>
      </c>
      <c r="I15" s="75">
        <f t="shared" si="2"/>
        <v>0.8007577845136401</v>
      </c>
    </row>
    <row r="16" spans="1:9" x14ac:dyDescent="0.2">
      <c r="A16" s="6" t="s">
        <v>23</v>
      </c>
      <c r="B16" s="26">
        <v>17442</v>
      </c>
      <c r="C16" s="26">
        <v>4115</v>
      </c>
      <c r="D16" s="26">
        <v>5394</v>
      </c>
      <c r="F16" s="26">
        <f t="shared" si="0"/>
        <v>26951</v>
      </c>
      <c r="G16" s="26">
        <v>26950</v>
      </c>
      <c r="H16" s="26">
        <f t="shared" si="1"/>
        <v>1</v>
      </c>
      <c r="I16" s="75">
        <f t="shared" si="2"/>
        <v>99.996289562539417</v>
      </c>
    </row>
    <row r="17" spans="1:9" x14ac:dyDescent="0.2">
      <c r="A17" s="6" t="s">
        <v>25</v>
      </c>
      <c r="B17" s="26">
        <v>204649</v>
      </c>
      <c r="C17" s="26">
        <v>48286</v>
      </c>
      <c r="F17" s="26">
        <f t="shared" si="0"/>
        <v>252935</v>
      </c>
      <c r="G17" s="26">
        <v>252935</v>
      </c>
      <c r="H17" s="26">
        <f t="shared" si="1"/>
        <v>0</v>
      </c>
      <c r="I17" s="75">
        <f t="shared" si="2"/>
        <v>100</v>
      </c>
    </row>
    <row r="18" spans="1:9" x14ac:dyDescent="0.2">
      <c r="A18" s="6" t="s">
        <v>26</v>
      </c>
      <c r="B18" s="26">
        <v>12791</v>
      </c>
      <c r="C18" s="26">
        <v>3018</v>
      </c>
      <c r="D18" s="26">
        <v>3955</v>
      </c>
      <c r="F18" s="26">
        <f t="shared" si="0"/>
        <v>19764</v>
      </c>
      <c r="G18" s="26">
        <v>19732</v>
      </c>
      <c r="H18" s="26">
        <f t="shared" si="1"/>
        <v>32</v>
      </c>
      <c r="I18" s="75">
        <f t="shared" si="2"/>
        <v>99.838089455575798</v>
      </c>
    </row>
    <row r="19" spans="1:9" x14ac:dyDescent="0.2">
      <c r="A19" s="6" t="s">
        <v>27</v>
      </c>
      <c r="B19" s="26">
        <v>30232</v>
      </c>
      <c r="C19" s="26">
        <v>7133</v>
      </c>
      <c r="D19" s="26">
        <v>9349</v>
      </c>
      <c r="F19" s="26">
        <f t="shared" si="0"/>
        <v>46714</v>
      </c>
      <c r="G19" s="26">
        <v>46714</v>
      </c>
      <c r="H19" s="26">
        <f t="shared" si="1"/>
        <v>0</v>
      </c>
      <c r="I19" s="75">
        <f t="shared" si="2"/>
        <v>100</v>
      </c>
    </row>
    <row r="20" spans="1:9" x14ac:dyDescent="0.2">
      <c r="A20" s="6" t="s">
        <v>28</v>
      </c>
      <c r="B20" s="26">
        <v>10465</v>
      </c>
      <c r="C20" s="26">
        <v>2469</v>
      </c>
      <c r="F20" s="26">
        <f t="shared" si="0"/>
        <v>12934</v>
      </c>
      <c r="G20" s="26">
        <v>12934</v>
      </c>
      <c r="H20" s="26">
        <f t="shared" si="1"/>
        <v>0</v>
      </c>
      <c r="I20" s="75">
        <f t="shared" si="2"/>
        <v>100</v>
      </c>
    </row>
    <row r="21" spans="1:9" x14ac:dyDescent="0.2">
      <c r="A21" s="6" t="s">
        <v>29</v>
      </c>
      <c r="B21" s="26">
        <v>7258</v>
      </c>
      <c r="D21" s="26">
        <v>-7258</v>
      </c>
      <c r="F21" s="26">
        <f t="shared" si="0"/>
        <v>0</v>
      </c>
    </row>
    <row r="22" spans="1:9" x14ac:dyDescent="0.2">
      <c r="A22" s="6" t="s">
        <v>30</v>
      </c>
      <c r="B22" s="26">
        <v>55813</v>
      </c>
      <c r="C22" s="26">
        <v>13169</v>
      </c>
      <c r="D22" s="26">
        <v>17259</v>
      </c>
      <c r="F22" s="26">
        <f t="shared" si="0"/>
        <v>86241</v>
      </c>
      <c r="G22" s="26">
        <v>86241</v>
      </c>
      <c r="H22" s="26">
        <f>F22-G22</f>
        <v>0</v>
      </c>
      <c r="I22" s="75">
        <f>100*G22/F22</f>
        <v>100</v>
      </c>
    </row>
    <row r="23" spans="1:9" x14ac:dyDescent="0.2">
      <c r="A23" s="6" t="s">
        <v>31</v>
      </c>
      <c r="B23" s="26">
        <v>13953</v>
      </c>
      <c r="C23" s="26">
        <v>3292</v>
      </c>
      <c r="D23" s="26">
        <v>4315</v>
      </c>
      <c r="F23" s="26">
        <f t="shared" si="0"/>
        <v>21560</v>
      </c>
      <c r="G23" s="26">
        <v>21560</v>
      </c>
      <c r="H23" s="26">
        <f>F23-G23</f>
        <v>0</v>
      </c>
      <c r="I23" s="75">
        <f>100*G23/F23</f>
        <v>100</v>
      </c>
    </row>
    <row r="24" spans="1:9" x14ac:dyDescent="0.2">
      <c r="A24" s="6" t="s">
        <v>32</v>
      </c>
      <c r="B24" s="26">
        <v>7258</v>
      </c>
      <c r="D24" s="26">
        <v>-7258</v>
      </c>
      <c r="F24" s="26">
        <f t="shared" si="0"/>
        <v>0</v>
      </c>
    </row>
    <row r="25" spans="1:9" x14ac:dyDescent="0.2">
      <c r="A25" s="6" t="s">
        <v>33</v>
      </c>
      <c r="B25" s="26">
        <v>11628</v>
      </c>
      <c r="C25" s="26">
        <v>2744</v>
      </c>
      <c r="D25" s="26">
        <v>3596</v>
      </c>
      <c r="F25" s="26">
        <f t="shared" si="0"/>
        <v>17968</v>
      </c>
      <c r="G25" s="26">
        <v>17967</v>
      </c>
      <c r="H25" s="26">
        <f>F25-G25</f>
        <v>1</v>
      </c>
      <c r="I25" s="75">
        <f>100*G25/F25</f>
        <v>99.994434550311666</v>
      </c>
    </row>
    <row r="26" spans="1:9" x14ac:dyDescent="0.2">
      <c r="A26" s="6" t="s">
        <v>34</v>
      </c>
      <c r="B26" s="26">
        <v>9302</v>
      </c>
      <c r="C26" s="26">
        <v>2195</v>
      </c>
      <c r="F26" s="26">
        <f t="shared" si="0"/>
        <v>11497</v>
      </c>
      <c r="G26" s="26">
        <v>11475</v>
      </c>
      <c r="H26" s="26">
        <f>F26-G26</f>
        <v>22</v>
      </c>
      <c r="I26" s="75">
        <f>100*G26/F26</f>
        <v>99.80864573366965</v>
      </c>
    </row>
    <row r="27" spans="1:9" x14ac:dyDescent="0.2">
      <c r="A27" s="6" t="s">
        <v>35</v>
      </c>
      <c r="B27" s="26">
        <v>12791</v>
      </c>
      <c r="C27" s="26">
        <v>3018</v>
      </c>
      <c r="D27" s="26">
        <v>3955</v>
      </c>
      <c r="F27" s="26">
        <f t="shared" si="0"/>
        <v>19764</v>
      </c>
      <c r="G27" s="26">
        <v>5193</v>
      </c>
      <c r="H27" s="26">
        <f>F27-G27</f>
        <v>14571</v>
      </c>
      <c r="I27" s="75">
        <f>100*G27/F27</f>
        <v>26.27504553734062</v>
      </c>
    </row>
    <row r="28" spans="1:9" x14ac:dyDescent="0.2">
      <c r="A28" s="6" t="s">
        <v>36</v>
      </c>
      <c r="B28" s="26">
        <v>7258</v>
      </c>
      <c r="F28" s="26">
        <f t="shared" si="0"/>
        <v>7258</v>
      </c>
      <c r="I28" s="75"/>
    </row>
    <row r="29" spans="1:9" x14ac:dyDescent="0.2">
      <c r="A29" s="6" t="s">
        <v>37</v>
      </c>
      <c r="B29" s="26">
        <v>11628</v>
      </c>
      <c r="C29" s="26">
        <v>2744</v>
      </c>
      <c r="D29" s="26">
        <v>3596</v>
      </c>
      <c r="F29" s="26">
        <f t="shared" si="0"/>
        <v>17968</v>
      </c>
      <c r="G29" s="26">
        <v>10697</v>
      </c>
      <c r="H29" s="26">
        <f t="shared" ref="H29:H38" si="3">F29-G29</f>
        <v>7271</v>
      </c>
      <c r="I29" s="75">
        <f t="shared" ref="I29:I38" si="4">100*G29/F29</f>
        <v>59.53361531611754</v>
      </c>
    </row>
    <row r="30" spans="1:9" x14ac:dyDescent="0.2">
      <c r="A30" s="6" t="s">
        <v>38</v>
      </c>
      <c r="B30" s="26">
        <v>13953</v>
      </c>
      <c r="C30" s="26">
        <v>3292</v>
      </c>
      <c r="D30" s="26">
        <v>4315</v>
      </c>
      <c r="F30" s="26">
        <f t="shared" si="0"/>
        <v>21560</v>
      </c>
      <c r="G30" s="26">
        <v>7035</v>
      </c>
      <c r="H30" s="26">
        <f t="shared" si="3"/>
        <v>14525</v>
      </c>
      <c r="I30" s="75">
        <f t="shared" si="4"/>
        <v>32.629870129870127</v>
      </c>
    </row>
    <row r="31" spans="1:9" x14ac:dyDescent="0.2">
      <c r="A31" s="6" t="s">
        <v>39</v>
      </c>
      <c r="B31" s="26">
        <v>15116</v>
      </c>
      <c r="C31" s="26">
        <v>3567</v>
      </c>
      <c r="D31" s="26">
        <v>4674</v>
      </c>
      <c r="F31" s="26">
        <f t="shared" si="0"/>
        <v>23357</v>
      </c>
      <c r="G31" s="26">
        <v>22983</v>
      </c>
      <c r="H31" s="26">
        <f t="shared" si="3"/>
        <v>374</v>
      </c>
      <c r="I31" s="75">
        <f t="shared" si="4"/>
        <v>98.398766964935561</v>
      </c>
    </row>
    <row r="32" spans="1:9" x14ac:dyDescent="0.2">
      <c r="A32" s="6" t="s">
        <v>40</v>
      </c>
      <c r="B32" s="26">
        <v>24418</v>
      </c>
      <c r="C32" s="26">
        <v>5761</v>
      </c>
      <c r="D32" s="26">
        <v>7551</v>
      </c>
      <c r="F32" s="26">
        <f t="shared" si="0"/>
        <v>37730</v>
      </c>
      <c r="G32" s="26">
        <v>37730</v>
      </c>
      <c r="H32" s="26">
        <f t="shared" si="3"/>
        <v>0</v>
      </c>
      <c r="I32" s="75">
        <f t="shared" si="4"/>
        <v>100</v>
      </c>
    </row>
    <row r="33" spans="1:9" x14ac:dyDescent="0.2">
      <c r="A33" s="6" t="s">
        <v>41</v>
      </c>
      <c r="B33" s="26">
        <v>33721</v>
      </c>
      <c r="C33" s="26">
        <v>7956</v>
      </c>
      <c r="D33" s="26">
        <v>10428</v>
      </c>
      <c r="F33" s="26">
        <f t="shared" si="0"/>
        <v>52105</v>
      </c>
      <c r="G33" s="26">
        <v>52105</v>
      </c>
      <c r="H33" s="26">
        <f t="shared" si="3"/>
        <v>0</v>
      </c>
      <c r="I33" s="75">
        <f t="shared" si="4"/>
        <v>100</v>
      </c>
    </row>
    <row r="34" spans="1:9" x14ac:dyDescent="0.2">
      <c r="A34" s="6" t="s">
        <v>42</v>
      </c>
      <c r="B34" s="26">
        <v>7258</v>
      </c>
      <c r="F34" s="26">
        <f t="shared" si="0"/>
        <v>7258</v>
      </c>
      <c r="G34" s="26">
        <v>7258</v>
      </c>
      <c r="H34" s="26">
        <f t="shared" si="3"/>
        <v>0</v>
      </c>
      <c r="I34" s="75">
        <f t="shared" si="4"/>
        <v>100</v>
      </c>
    </row>
    <row r="35" spans="1:9" x14ac:dyDescent="0.2">
      <c r="A35" s="6" t="s">
        <v>43</v>
      </c>
      <c r="B35" s="26">
        <v>7258</v>
      </c>
      <c r="F35" s="26">
        <f t="shared" si="0"/>
        <v>7258</v>
      </c>
      <c r="G35" s="26">
        <v>6857</v>
      </c>
      <c r="H35" s="26">
        <f t="shared" si="3"/>
        <v>401</v>
      </c>
      <c r="I35" s="75">
        <f t="shared" si="4"/>
        <v>94.475062000551119</v>
      </c>
    </row>
    <row r="36" spans="1:9" x14ac:dyDescent="0.2">
      <c r="A36" s="6" t="s">
        <v>44</v>
      </c>
      <c r="B36" s="26">
        <v>47674</v>
      </c>
      <c r="C36" s="26">
        <v>11248</v>
      </c>
      <c r="D36" s="26">
        <v>14742</v>
      </c>
      <c r="F36" s="26">
        <f t="shared" si="0"/>
        <v>73664</v>
      </c>
      <c r="G36" s="26">
        <v>71322</v>
      </c>
      <c r="H36" s="26">
        <f t="shared" si="3"/>
        <v>2342</v>
      </c>
      <c r="I36" s="75">
        <f t="shared" si="4"/>
        <v>96.820699391833188</v>
      </c>
    </row>
    <row r="37" spans="1:9" x14ac:dyDescent="0.2">
      <c r="A37" s="6" t="s">
        <v>120</v>
      </c>
      <c r="B37" s="26">
        <v>156975</v>
      </c>
      <c r="C37" s="26">
        <v>37037</v>
      </c>
      <c r="D37" s="26">
        <v>30000</v>
      </c>
      <c r="F37" s="26">
        <f t="shared" si="0"/>
        <v>224012</v>
      </c>
      <c r="G37" s="26">
        <v>220673</v>
      </c>
      <c r="H37" s="26">
        <f t="shared" si="3"/>
        <v>3339</v>
      </c>
      <c r="I37" s="75">
        <f t="shared" si="4"/>
        <v>98.509454850633006</v>
      </c>
    </row>
    <row r="38" spans="1:9" x14ac:dyDescent="0.2">
      <c r="A38" s="6" t="s">
        <v>46</v>
      </c>
      <c r="B38" s="26">
        <v>26744</v>
      </c>
      <c r="C38" s="26">
        <v>6310</v>
      </c>
      <c r="D38" s="26">
        <v>8270</v>
      </c>
      <c r="F38" s="26">
        <f t="shared" si="0"/>
        <v>41324</v>
      </c>
      <c r="G38" s="26">
        <v>41324</v>
      </c>
      <c r="H38" s="26">
        <f t="shared" si="3"/>
        <v>0</v>
      </c>
      <c r="I38" s="75">
        <f t="shared" si="4"/>
        <v>100</v>
      </c>
    </row>
    <row r="39" spans="1:9" x14ac:dyDescent="0.2">
      <c r="A39" s="6" t="s">
        <v>119</v>
      </c>
      <c r="B39" s="26">
        <v>7258</v>
      </c>
      <c r="D39" s="26">
        <v>-7258</v>
      </c>
      <c r="F39" s="26">
        <f t="shared" si="0"/>
        <v>0</v>
      </c>
    </row>
    <row r="40" spans="1:9" x14ac:dyDescent="0.2">
      <c r="A40" s="6" t="s">
        <v>48</v>
      </c>
      <c r="B40" s="26">
        <v>18604</v>
      </c>
      <c r="C40" s="26">
        <v>4390</v>
      </c>
      <c r="D40" s="26">
        <v>5753</v>
      </c>
      <c r="F40" s="26">
        <f t="shared" si="0"/>
        <v>28747</v>
      </c>
      <c r="G40" s="26">
        <v>28747</v>
      </c>
      <c r="H40" s="26">
        <f>F40-G40</f>
        <v>0</v>
      </c>
      <c r="I40" s="75">
        <f>100*G40/F40</f>
        <v>100</v>
      </c>
    </row>
    <row r="41" spans="1:9" x14ac:dyDescent="0.2">
      <c r="A41" s="6" t="s">
        <v>49</v>
      </c>
      <c r="B41" s="26">
        <v>13953</v>
      </c>
      <c r="C41" s="26">
        <v>3292</v>
      </c>
      <c r="D41" s="26">
        <v>-3292</v>
      </c>
      <c r="F41" s="26">
        <f t="shared" si="0"/>
        <v>13953</v>
      </c>
      <c r="G41" s="26">
        <v>13953</v>
      </c>
      <c r="H41" s="26">
        <f>F41-G41</f>
        <v>0</v>
      </c>
      <c r="I41" s="75">
        <f>100*G41/F41</f>
        <v>100</v>
      </c>
    </row>
    <row r="42" spans="1:9" x14ac:dyDescent="0.2">
      <c r="A42" s="6" t="s">
        <v>50</v>
      </c>
      <c r="B42" s="26">
        <v>16279</v>
      </c>
      <c r="C42" s="26">
        <v>3841</v>
      </c>
      <c r="D42" s="26">
        <v>5034</v>
      </c>
      <c r="F42" s="26">
        <f t="shared" si="0"/>
        <v>25154</v>
      </c>
      <c r="G42" s="26">
        <v>25140</v>
      </c>
      <c r="H42" s="26">
        <f>F42-G42</f>
        <v>14</v>
      </c>
      <c r="I42" s="75">
        <f>100*G42/F42</f>
        <v>99.944342848055982</v>
      </c>
    </row>
    <row r="43" spans="1:9" x14ac:dyDescent="0.2">
      <c r="A43" s="6" t="s">
        <v>51</v>
      </c>
      <c r="B43" s="26">
        <v>8139</v>
      </c>
      <c r="C43" s="26">
        <v>1920</v>
      </c>
      <c r="D43" s="26">
        <v>2517</v>
      </c>
      <c r="F43" s="26">
        <f t="shared" si="0"/>
        <v>12576</v>
      </c>
    </row>
    <row r="44" spans="1:9" x14ac:dyDescent="0.2">
      <c r="A44" s="6" t="s">
        <v>52</v>
      </c>
      <c r="B44" s="26">
        <v>7258</v>
      </c>
      <c r="F44" s="26">
        <f t="shared" si="0"/>
        <v>7258</v>
      </c>
      <c r="G44" s="26">
        <v>7258</v>
      </c>
      <c r="H44" s="26">
        <f>F44-G44</f>
        <v>0</v>
      </c>
      <c r="I44" s="75">
        <f>100*G44/F44</f>
        <v>100</v>
      </c>
    </row>
    <row r="45" spans="1:9" x14ac:dyDescent="0.2">
      <c r="A45" s="6" t="s">
        <v>53</v>
      </c>
      <c r="B45" s="26">
        <v>13953</v>
      </c>
      <c r="C45" s="26">
        <v>3292</v>
      </c>
      <c r="D45" s="26">
        <v>4315</v>
      </c>
      <c r="F45" s="26">
        <f t="shared" si="0"/>
        <v>21560</v>
      </c>
      <c r="G45" s="26">
        <v>21560</v>
      </c>
      <c r="H45" s="26">
        <f>F45-G45</f>
        <v>0</v>
      </c>
      <c r="I45" s="75">
        <f>100*G45/F45</f>
        <v>100</v>
      </c>
    </row>
    <row r="46" spans="1:9" x14ac:dyDescent="0.2">
      <c r="A46" s="2" t="s">
        <v>117</v>
      </c>
      <c r="B46" s="31">
        <f>SUM(B7:B45)</f>
        <v>1218798</v>
      </c>
      <c r="C46" s="31">
        <f>SUM(C7:C45)</f>
        <v>272155</v>
      </c>
      <c r="D46" s="31">
        <f>SUM(D7:D45)</f>
        <v>226798</v>
      </c>
      <c r="E46" s="31"/>
      <c r="F46" s="31">
        <f>B46+C46+D46</f>
        <v>1717751</v>
      </c>
      <c r="G46" s="31">
        <f>SUM(G7:G45)+3</f>
        <v>1640372.99</v>
      </c>
      <c r="H46" s="31">
        <f>F46-G46</f>
        <v>77378.010000000009</v>
      </c>
      <c r="I46" s="83">
        <f>100*G46/F46</f>
        <v>95.495388446870351</v>
      </c>
    </row>
    <row r="47" spans="1:9" x14ac:dyDescent="0.2">
      <c r="A47" s="6" t="s">
        <v>116</v>
      </c>
    </row>
    <row r="48" spans="1:9" x14ac:dyDescent="0.2">
      <c r="A48" s="6" t="s">
        <v>339</v>
      </c>
    </row>
    <row r="49" spans="1:1" x14ac:dyDescent="0.2">
      <c r="A49" s="279" t="s">
        <v>389</v>
      </c>
    </row>
  </sheetData>
  <pageMargins left="0.75" right="0.75" top="1" bottom="1" header="0.5" footer="0.5"/>
  <pageSetup scale="56"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9">
    <pageSetUpPr fitToPage="1"/>
  </sheetPr>
  <dimension ref="A1:J50"/>
  <sheetViews>
    <sheetView zoomScale="60" zoomScaleNormal="60" workbookViewId="0">
      <pane xSplit="1" ySplit="4" topLeftCell="B5" activePane="bottomRight" state="frozen"/>
      <selection pane="topRight" activeCell="B1" sqref="B1"/>
      <selection pane="bottomLeft" activeCell="A4" sqref="A4"/>
      <selection pane="bottomRight"/>
    </sheetView>
  </sheetViews>
  <sheetFormatPr defaultColWidth="9.140625" defaultRowHeight="12.75" x14ac:dyDescent="0.2"/>
  <cols>
    <col min="1" max="1" width="18.140625" style="6" customWidth="1"/>
    <col min="2" max="3" width="15.140625" style="26" customWidth="1"/>
    <col min="4" max="4" width="12.85546875" style="26" customWidth="1"/>
    <col min="5" max="6" width="15.140625" style="26" customWidth="1"/>
    <col min="7" max="7" width="12.85546875" style="26" customWidth="1"/>
    <col min="8" max="9" width="15.140625" style="26" customWidth="1"/>
    <col min="10" max="10" width="12.85546875" style="26" customWidth="1"/>
    <col min="11" max="16384" width="9.140625" style="6"/>
  </cols>
  <sheetData>
    <row r="1" spans="1:10" s="2" customFormat="1" x14ac:dyDescent="0.2">
      <c r="A1" s="250" t="s">
        <v>382</v>
      </c>
      <c r="B1" s="31"/>
      <c r="C1" s="31"/>
      <c r="D1" s="31"/>
      <c r="E1" s="31"/>
      <c r="F1" s="31"/>
      <c r="G1" s="31"/>
      <c r="H1" s="31"/>
      <c r="I1" s="31"/>
      <c r="J1" s="31"/>
    </row>
    <row r="3" spans="1:10" x14ac:dyDescent="0.2">
      <c r="A3" s="6" t="s">
        <v>143</v>
      </c>
      <c r="B3" s="248" t="s">
        <v>140</v>
      </c>
      <c r="C3" s="27" t="s">
        <v>142</v>
      </c>
      <c r="D3" s="249" t="s">
        <v>138</v>
      </c>
      <c r="E3" s="248" t="s">
        <v>140</v>
      </c>
      <c r="F3" s="27" t="s">
        <v>141</v>
      </c>
      <c r="G3" s="249" t="s">
        <v>138</v>
      </c>
      <c r="H3" s="248" t="s">
        <v>140</v>
      </c>
      <c r="I3" s="27" t="s">
        <v>139</v>
      </c>
      <c r="J3" s="249" t="s">
        <v>138</v>
      </c>
    </row>
    <row r="4" spans="1:10" x14ac:dyDescent="0.2">
      <c r="B4" s="27" t="s">
        <v>137</v>
      </c>
      <c r="C4" s="27" t="s">
        <v>136</v>
      </c>
      <c r="D4" s="27" t="s">
        <v>135</v>
      </c>
      <c r="E4" s="27" t="s">
        <v>137</v>
      </c>
      <c r="F4" s="27" t="s">
        <v>136</v>
      </c>
      <c r="G4" s="27" t="s">
        <v>135</v>
      </c>
      <c r="H4" s="27" t="s">
        <v>137</v>
      </c>
      <c r="I4" s="27" t="s">
        <v>136</v>
      </c>
      <c r="J4" s="27" t="s">
        <v>135</v>
      </c>
    </row>
    <row r="6" spans="1:10" x14ac:dyDescent="0.2">
      <c r="A6" s="6" t="s">
        <v>15</v>
      </c>
      <c r="B6" s="26">
        <v>45281</v>
      </c>
      <c r="C6" s="26">
        <v>45349.514000000003</v>
      </c>
      <c r="D6" s="26">
        <f t="shared" ref="D6:D44" si="0">IF(B6&gt;C6,B6-C6,0)</f>
        <v>0</v>
      </c>
      <c r="E6" s="26">
        <v>45281</v>
      </c>
      <c r="F6" s="26">
        <v>46740.722999999998</v>
      </c>
      <c r="G6" s="26">
        <f t="shared" ref="G6:G44" si="1">IF(E6&gt;F6,E6-F6,0)</f>
        <v>0</v>
      </c>
      <c r="H6" s="26">
        <v>54171</v>
      </c>
      <c r="I6" s="26">
        <v>54225.171000000002</v>
      </c>
      <c r="J6" s="26">
        <f t="shared" ref="J6:J44" si="2">IF(H6&gt;I6,H6-I6,0)</f>
        <v>0</v>
      </c>
    </row>
    <row r="7" spans="1:10" x14ac:dyDescent="0.2">
      <c r="A7" s="6" t="s">
        <v>16</v>
      </c>
      <c r="B7" s="26">
        <v>87402</v>
      </c>
      <c r="C7" s="26">
        <v>85757.497000000003</v>
      </c>
      <c r="D7" s="26">
        <f t="shared" si="0"/>
        <v>1644.502999999997</v>
      </c>
      <c r="E7" s="26">
        <v>87402</v>
      </c>
      <c r="F7" s="26">
        <v>87500.707999999999</v>
      </c>
      <c r="G7" s="26">
        <f t="shared" si="1"/>
        <v>0</v>
      </c>
      <c r="H7" s="26">
        <v>104561</v>
      </c>
      <c r="I7" s="26">
        <v>104812.378</v>
      </c>
      <c r="J7" s="26">
        <f t="shared" si="2"/>
        <v>0</v>
      </c>
    </row>
    <row r="8" spans="1:10" x14ac:dyDescent="0.2">
      <c r="A8" s="6" t="s">
        <v>17</v>
      </c>
      <c r="B8" s="26">
        <v>7371</v>
      </c>
      <c r="C8" s="26">
        <v>0</v>
      </c>
      <c r="D8" s="26">
        <f t="shared" si="0"/>
        <v>7371</v>
      </c>
      <c r="E8" s="26">
        <v>7371</v>
      </c>
      <c r="F8" s="26">
        <v>0</v>
      </c>
      <c r="G8" s="26">
        <f t="shared" si="1"/>
        <v>7371</v>
      </c>
      <c r="H8" s="26">
        <v>0</v>
      </c>
      <c r="I8" s="26">
        <v>0</v>
      </c>
      <c r="J8" s="26">
        <f t="shared" si="2"/>
        <v>0</v>
      </c>
    </row>
    <row r="9" spans="1:10" x14ac:dyDescent="0.2">
      <c r="A9" s="6" t="s">
        <v>18</v>
      </c>
      <c r="B9" s="26">
        <v>11583</v>
      </c>
      <c r="C9" s="26">
        <v>11685.689</v>
      </c>
      <c r="D9" s="26">
        <f t="shared" si="0"/>
        <v>0</v>
      </c>
      <c r="E9" s="26">
        <v>11583</v>
      </c>
      <c r="F9" s="26">
        <v>11571.28</v>
      </c>
      <c r="G9" s="26">
        <f t="shared" si="1"/>
        <v>11.719999999999345</v>
      </c>
      <c r="H9" s="26">
        <v>13857</v>
      </c>
      <c r="I9" s="26">
        <v>11861.842000000001</v>
      </c>
      <c r="J9" s="26">
        <f t="shared" si="2"/>
        <v>1995.1579999999994</v>
      </c>
    </row>
    <row r="10" spans="1:10" x14ac:dyDescent="0.2">
      <c r="A10" s="6" t="s">
        <v>19</v>
      </c>
      <c r="B10" s="26">
        <v>8424</v>
      </c>
      <c r="C10" s="26">
        <v>8534.9619999999995</v>
      </c>
      <c r="D10" s="26">
        <f t="shared" si="0"/>
        <v>0</v>
      </c>
      <c r="E10" s="26">
        <v>8424</v>
      </c>
      <c r="F10" s="26">
        <v>8352.9549999999999</v>
      </c>
      <c r="G10" s="26">
        <f t="shared" si="1"/>
        <v>71.045000000000073</v>
      </c>
      <c r="H10" s="26">
        <v>10078</v>
      </c>
      <c r="I10" s="26">
        <v>8497.4060000000009</v>
      </c>
      <c r="J10" s="26">
        <f t="shared" si="2"/>
        <v>1580.5939999999991</v>
      </c>
    </row>
    <row r="11" spans="1:10" x14ac:dyDescent="0.2">
      <c r="A11" s="6" t="s">
        <v>20</v>
      </c>
      <c r="B11" s="26">
        <v>152691</v>
      </c>
      <c r="C11" s="26">
        <v>152564.326</v>
      </c>
      <c r="D11" s="26">
        <f t="shared" si="0"/>
        <v>126.67399999999907</v>
      </c>
      <c r="E11" s="26">
        <v>152691</v>
      </c>
      <c r="F11" s="26">
        <v>156807.51200000002</v>
      </c>
      <c r="G11" s="26">
        <f t="shared" si="1"/>
        <v>0</v>
      </c>
      <c r="H11" s="26">
        <v>182668</v>
      </c>
      <c r="I11" s="26">
        <v>181820.30799999999</v>
      </c>
      <c r="J11" s="26">
        <f t="shared" si="2"/>
        <v>847.69200000001001</v>
      </c>
    </row>
    <row r="12" spans="1:10" x14ac:dyDescent="0.2">
      <c r="A12" s="6" t="s">
        <v>21</v>
      </c>
      <c r="B12" s="26">
        <v>25273</v>
      </c>
      <c r="C12" s="26">
        <v>25308.062000000002</v>
      </c>
      <c r="D12" s="26">
        <f t="shared" si="0"/>
        <v>0</v>
      </c>
      <c r="E12" s="26">
        <v>25273</v>
      </c>
      <c r="F12" s="26">
        <v>25060.717000000001</v>
      </c>
      <c r="G12" s="26">
        <f t="shared" si="1"/>
        <v>212.28299999999945</v>
      </c>
      <c r="H12" s="26">
        <v>30235</v>
      </c>
      <c r="I12" s="26">
        <v>30144.154000000002</v>
      </c>
      <c r="J12" s="26">
        <f t="shared" si="2"/>
        <v>90.84599999999773</v>
      </c>
    </row>
    <row r="13" spans="1:10" x14ac:dyDescent="0.2">
      <c r="A13" s="6" t="s">
        <v>22</v>
      </c>
      <c r="B13" s="26">
        <v>7258</v>
      </c>
      <c r="C13" s="26">
        <v>7345.4760000000006</v>
      </c>
      <c r="D13" s="26">
        <f t="shared" si="0"/>
        <v>0</v>
      </c>
      <c r="E13" s="26">
        <v>7258</v>
      </c>
      <c r="F13" s="26">
        <v>7387.0010000000002</v>
      </c>
      <c r="G13" s="26">
        <f t="shared" si="1"/>
        <v>0</v>
      </c>
      <c r="H13" s="26">
        <v>7258</v>
      </c>
      <c r="I13" s="26">
        <v>7388.8710000000001</v>
      </c>
      <c r="J13" s="26">
        <f t="shared" si="2"/>
        <v>0</v>
      </c>
    </row>
    <row r="14" spans="1:10" x14ac:dyDescent="0.2">
      <c r="A14" s="6" t="s">
        <v>23</v>
      </c>
      <c r="B14" s="26">
        <v>15796</v>
      </c>
      <c r="C14" s="26">
        <v>15784.332</v>
      </c>
      <c r="D14" s="26">
        <f t="shared" si="0"/>
        <v>11.667999999999665</v>
      </c>
      <c r="E14" s="26">
        <v>15796</v>
      </c>
      <c r="F14" s="26">
        <v>15946.7</v>
      </c>
      <c r="G14" s="26">
        <f t="shared" si="1"/>
        <v>0</v>
      </c>
      <c r="H14" s="26">
        <v>15796</v>
      </c>
      <c r="I14" s="26">
        <v>15946.7</v>
      </c>
      <c r="J14" s="26">
        <f t="shared" si="2"/>
        <v>0</v>
      </c>
    </row>
    <row r="15" spans="1:10" x14ac:dyDescent="0.2">
      <c r="A15" s="6" t="s">
        <v>24</v>
      </c>
      <c r="B15" s="26">
        <v>7258</v>
      </c>
      <c r="C15" s="26">
        <v>0</v>
      </c>
      <c r="D15" s="26">
        <f t="shared" si="0"/>
        <v>7258</v>
      </c>
      <c r="E15" s="26">
        <v>7258</v>
      </c>
      <c r="F15" s="26">
        <v>0</v>
      </c>
      <c r="G15" s="26">
        <f t="shared" si="1"/>
        <v>7258</v>
      </c>
      <c r="H15" s="26">
        <v>7258</v>
      </c>
      <c r="I15" s="26">
        <v>7316.1190000000006</v>
      </c>
      <c r="J15" s="26">
        <f t="shared" si="2"/>
        <v>0</v>
      </c>
    </row>
    <row r="16" spans="1:10" x14ac:dyDescent="0.2">
      <c r="A16" s="6" t="s">
        <v>25</v>
      </c>
      <c r="B16" s="26">
        <v>185335</v>
      </c>
      <c r="C16" s="26">
        <v>186999.916</v>
      </c>
      <c r="D16" s="26">
        <f t="shared" si="0"/>
        <v>0</v>
      </c>
      <c r="E16" s="26">
        <v>185335</v>
      </c>
      <c r="F16" s="26">
        <v>187528.71900000001</v>
      </c>
      <c r="G16" s="26">
        <f t="shared" si="1"/>
        <v>0</v>
      </c>
      <c r="H16" s="26">
        <v>186555</v>
      </c>
      <c r="I16" s="26">
        <v>187989.56</v>
      </c>
      <c r="J16" s="26">
        <f t="shared" si="2"/>
        <v>0</v>
      </c>
    </row>
    <row r="17" spans="1:10" x14ac:dyDescent="0.2">
      <c r="A17" s="6" t="s">
        <v>26</v>
      </c>
      <c r="B17" s="26">
        <v>11583</v>
      </c>
      <c r="C17" s="26">
        <v>11590.605</v>
      </c>
      <c r="D17" s="26">
        <f t="shared" si="0"/>
        <v>0</v>
      </c>
      <c r="E17" s="26">
        <v>11583</v>
      </c>
      <c r="F17" s="26">
        <v>11653.725</v>
      </c>
      <c r="G17" s="26">
        <f t="shared" si="1"/>
        <v>0</v>
      </c>
      <c r="H17" s="26">
        <v>13857</v>
      </c>
      <c r="I17" s="26">
        <v>11732.169</v>
      </c>
      <c r="J17" s="26">
        <f t="shared" si="2"/>
        <v>2124.8310000000001</v>
      </c>
    </row>
    <row r="18" spans="1:10" x14ac:dyDescent="0.2">
      <c r="A18" s="6" t="s">
        <v>27</v>
      </c>
      <c r="B18" s="26">
        <v>27379</v>
      </c>
      <c r="C18" s="26">
        <v>27219.242000000002</v>
      </c>
      <c r="D18" s="26">
        <f t="shared" si="0"/>
        <v>159.75799999999799</v>
      </c>
      <c r="E18" s="26">
        <v>27379</v>
      </c>
      <c r="F18" s="26">
        <v>27919.738000000001</v>
      </c>
      <c r="G18" s="26">
        <f t="shared" si="1"/>
        <v>0</v>
      </c>
      <c r="H18" s="26">
        <v>32754</v>
      </c>
      <c r="I18" s="26">
        <v>32754</v>
      </c>
      <c r="J18" s="26">
        <f t="shared" si="2"/>
        <v>0</v>
      </c>
    </row>
    <row r="19" spans="1:10" x14ac:dyDescent="0.2">
      <c r="A19" s="6" t="s">
        <v>28</v>
      </c>
      <c r="B19" s="26">
        <v>9477</v>
      </c>
      <c r="C19" s="26">
        <v>9575.84</v>
      </c>
      <c r="D19" s="26">
        <f t="shared" si="0"/>
        <v>0</v>
      </c>
      <c r="E19" s="26">
        <v>9477</v>
      </c>
      <c r="F19" s="26">
        <v>9533.74</v>
      </c>
      <c r="G19" s="26">
        <f t="shared" si="1"/>
        <v>0</v>
      </c>
      <c r="H19" s="26">
        <v>11338</v>
      </c>
      <c r="I19" s="26">
        <v>9543.6380000000008</v>
      </c>
      <c r="J19" s="26">
        <f t="shared" si="2"/>
        <v>1794.3619999999992</v>
      </c>
    </row>
    <row r="20" spans="1:10" x14ac:dyDescent="0.2">
      <c r="A20" s="6" t="s">
        <v>29</v>
      </c>
      <c r="B20" s="26">
        <v>7258</v>
      </c>
      <c r="C20" s="26">
        <v>0</v>
      </c>
      <c r="D20" s="26">
        <f t="shared" si="0"/>
        <v>7258</v>
      </c>
      <c r="E20" s="26">
        <v>7258</v>
      </c>
      <c r="F20" s="26">
        <v>0</v>
      </c>
      <c r="G20" s="26">
        <f t="shared" si="1"/>
        <v>7258</v>
      </c>
      <c r="H20" s="26">
        <v>0</v>
      </c>
      <c r="I20" s="26">
        <v>0</v>
      </c>
      <c r="J20" s="26">
        <f t="shared" si="2"/>
        <v>0</v>
      </c>
    </row>
    <row r="21" spans="1:10" x14ac:dyDescent="0.2">
      <c r="A21" s="6" t="s">
        <v>30</v>
      </c>
      <c r="B21" s="26">
        <v>50546</v>
      </c>
      <c r="C21" s="26">
        <v>50071.487999999998</v>
      </c>
      <c r="D21" s="26">
        <f t="shared" si="0"/>
        <v>474.51200000000244</v>
      </c>
      <c r="E21" s="26">
        <v>50546</v>
      </c>
      <c r="F21" s="26">
        <v>49743.972000000002</v>
      </c>
      <c r="G21" s="26">
        <f t="shared" si="1"/>
        <v>802.02799999999843</v>
      </c>
      <c r="H21" s="26">
        <v>60469</v>
      </c>
      <c r="I21" s="26">
        <v>60993.147000000004</v>
      </c>
      <c r="J21" s="26">
        <f t="shared" si="2"/>
        <v>0</v>
      </c>
    </row>
    <row r="22" spans="1:10" x14ac:dyDescent="0.2">
      <c r="A22" s="6" t="s">
        <v>31</v>
      </c>
      <c r="B22" s="26">
        <v>12636</v>
      </c>
      <c r="C22" s="26">
        <v>12819.642</v>
      </c>
      <c r="D22" s="26">
        <f t="shared" si="0"/>
        <v>0</v>
      </c>
      <c r="E22" s="26">
        <v>12636</v>
      </c>
      <c r="F22" s="26">
        <v>12662.094000000001</v>
      </c>
      <c r="G22" s="26">
        <f t="shared" si="1"/>
        <v>0</v>
      </c>
      <c r="H22" s="26">
        <v>15117</v>
      </c>
      <c r="I22" s="26">
        <v>15117</v>
      </c>
      <c r="J22" s="26">
        <f t="shared" si="2"/>
        <v>0</v>
      </c>
    </row>
    <row r="23" spans="1:10" x14ac:dyDescent="0.2">
      <c r="A23" s="6" t="s">
        <v>32</v>
      </c>
      <c r="B23" s="26">
        <v>7258</v>
      </c>
      <c r="C23" s="26">
        <v>0</v>
      </c>
      <c r="D23" s="26">
        <f t="shared" si="0"/>
        <v>7258</v>
      </c>
      <c r="E23" s="26">
        <v>7258</v>
      </c>
      <c r="F23" s="26">
        <v>0</v>
      </c>
      <c r="G23" s="26">
        <f t="shared" si="1"/>
        <v>7258</v>
      </c>
      <c r="H23" s="26">
        <v>0</v>
      </c>
      <c r="I23" s="26">
        <v>0</v>
      </c>
      <c r="J23" s="26">
        <f t="shared" si="2"/>
        <v>0</v>
      </c>
    </row>
    <row r="24" spans="1:10" x14ac:dyDescent="0.2">
      <c r="A24" s="6" t="s">
        <v>33</v>
      </c>
      <c r="B24" s="26">
        <v>10530</v>
      </c>
      <c r="C24" s="26">
        <v>10987.508</v>
      </c>
      <c r="D24" s="26">
        <f t="shared" si="0"/>
        <v>0</v>
      </c>
      <c r="E24" s="26">
        <v>10530</v>
      </c>
      <c r="F24" s="26">
        <v>10598.117</v>
      </c>
      <c r="G24" s="26">
        <f t="shared" si="1"/>
        <v>0</v>
      </c>
      <c r="H24" s="26">
        <v>12597</v>
      </c>
      <c r="I24" s="26">
        <v>12609.053</v>
      </c>
      <c r="J24" s="26">
        <f t="shared" si="2"/>
        <v>0</v>
      </c>
    </row>
    <row r="25" spans="1:10" x14ac:dyDescent="0.2">
      <c r="A25" s="6" t="s">
        <v>34</v>
      </c>
      <c r="B25" s="26">
        <v>8424</v>
      </c>
      <c r="C25" s="26">
        <v>8605.982</v>
      </c>
      <c r="D25" s="26">
        <f t="shared" si="0"/>
        <v>0</v>
      </c>
      <c r="E25" s="26">
        <v>8424</v>
      </c>
      <c r="F25" s="26">
        <v>8587.5419999999995</v>
      </c>
      <c r="G25" s="26">
        <f t="shared" si="1"/>
        <v>0</v>
      </c>
      <c r="H25" s="26">
        <v>164</v>
      </c>
      <c r="I25" s="26">
        <v>163.542</v>
      </c>
      <c r="J25" s="26">
        <f t="shared" si="2"/>
        <v>0.45799999999999841</v>
      </c>
    </row>
    <row r="26" spans="1:10" x14ac:dyDescent="0.2">
      <c r="A26" s="6" t="s">
        <v>35</v>
      </c>
      <c r="B26" s="26">
        <v>11583</v>
      </c>
      <c r="C26" s="26">
        <v>0</v>
      </c>
      <c r="D26" s="26">
        <f t="shared" si="0"/>
        <v>11583</v>
      </c>
      <c r="E26" s="26">
        <v>11583</v>
      </c>
      <c r="F26" s="26">
        <v>11628.327000000001</v>
      </c>
      <c r="G26" s="26">
        <f t="shared" si="1"/>
        <v>0</v>
      </c>
      <c r="H26" s="26">
        <v>2950</v>
      </c>
      <c r="I26" s="26">
        <v>2950.3270000000002</v>
      </c>
      <c r="J26" s="26">
        <f t="shared" si="2"/>
        <v>0</v>
      </c>
    </row>
    <row r="27" spans="1:10" x14ac:dyDescent="0.2">
      <c r="A27" s="6" t="s">
        <v>36</v>
      </c>
      <c r="B27" s="26">
        <v>7258</v>
      </c>
      <c r="C27" s="26">
        <v>0</v>
      </c>
      <c r="D27" s="26">
        <f t="shared" si="0"/>
        <v>7258</v>
      </c>
      <c r="E27" s="26">
        <v>7258</v>
      </c>
      <c r="F27" s="26">
        <v>0</v>
      </c>
      <c r="G27" s="26">
        <f t="shared" si="1"/>
        <v>7258</v>
      </c>
      <c r="H27" s="26">
        <v>7258</v>
      </c>
      <c r="I27" s="26">
        <v>0</v>
      </c>
      <c r="J27" s="26">
        <f t="shared" si="2"/>
        <v>7258</v>
      </c>
    </row>
    <row r="28" spans="1:10" x14ac:dyDescent="0.2">
      <c r="A28" s="6" t="s">
        <v>37</v>
      </c>
      <c r="B28" s="26">
        <v>10530</v>
      </c>
      <c r="C28" s="26">
        <v>10363.398999999999</v>
      </c>
      <c r="D28" s="26">
        <f t="shared" si="0"/>
        <v>166.60100000000057</v>
      </c>
      <c r="E28" s="26">
        <v>10530</v>
      </c>
      <c r="F28" s="26">
        <v>10536.527</v>
      </c>
      <c r="G28" s="26">
        <f t="shared" si="1"/>
        <v>0</v>
      </c>
      <c r="H28" s="26">
        <v>10530</v>
      </c>
      <c r="I28" s="26">
        <v>10522.969000000001</v>
      </c>
      <c r="J28" s="26">
        <f t="shared" si="2"/>
        <v>7.0309999999990396</v>
      </c>
    </row>
    <row r="29" spans="1:10" x14ac:dyDescent="0.2">
      <c r="A29" s="6" t="s">
        <v>38</v>
      </c>
      <c r="B29" s="26">
        <v>12636</v>
      </c>
      <c r="C29" s="26">
        <v>2332.192</v>
      </c>
      <c r="D29" s="26">
        <f t="shared" si="0"/>
        <v>10303.808000000001</v>
      </c>
      <c r="E29" s="26">
        <v>12636</v>
      </c>
      <c r="F29" s="26">
        <v>12768.481</v>
      </c>
      <c r="G29" s="26">
        <f t="shared" si="1"/>
        <v>0</v>
      </c>
      <c r="H29" s="26">
        <v>15117</v>
      </c>
      <c r="I29" s="26">
        <v>12182.797</v>
      </c>
      <c r="J29" s="26">
        <f t="shared" si="2"/>
        <v>2934.2029999999995</v>
      </c>
    </row>
    <row r="30" spans="1:10" x14ac:dyDescent="0.2">
      <c r="A30" s="6" t="s">
        <v>39</v>
      </c>
      <c r="B30" s="26">
        <v>13690</v>
      </c>
      <c r="C30" s="26">
        <v>13914.661</v>
      </c>
      <c r="D30" s="26">
        <f t="shared" si="0"/>
        <v>0</v>
      </c>
      <c r="E30" s="26">
        <v>13690</v>
      </c>
      <c r="F30" s="26">
        <v>13923.656000000001</v>
      </c>
      <c r="G30" s="26">
        <f t="shared" si="1"/>
        <v>0</v>
      </c>
      <c r="H30" s="26">
        <v>16378</v>
      </c>
      <c r="I30" s="26">
        <v>16361.327000000001</v>
      </c>
      <c r="J30" s="26">
        <f t="shared" si="2"/>
        <v>16.672999999998865</v>
      </c>
    </row>
    <row r="31" spans="1:10" x14ac:dyDescent="0.2">
      <c r="A31" s="6" t="s">
        <v>40</v>
      </c>
      <c r="B31" s="26">
        <v>22114</v>
      </c>
      <c r="C31" s="26">
        <v>22572.643</v>
      </c>
      <c r="D31" s="26">
        <f t="shared" si="0"/>
        <v>0</v>
      </c>
      <c r="E31" s="26">
        <v>22114</v>
      </c>
      <c r="F31" s="26">
        <v>22193.284</v>
      </c>
      <c r="G31" s="26">
        <f t="shared" si="1"/>
        <v>0</v>
      </c>
      <c r="H31" s="26">
        <v>26456</v>
      </c>
      <c r="I31" s="26">
        <v>26455.819</v>
      </c>
      <c r="J31" s="26">
        <f t="shared" si="2"/>
        <v>0.18100000000049477</v>
      </c>
    </row>
    <row r="32" spans="1:10" x14ac:dyDescent="0.2">
      <c r="A32" s="6" t="s">
        <v>41</v>
      </c>
      <c r="B32" s="26">
        <v>30538</v>
      </c>
      <c r="C32" s="26">
        <v>30720.39</v>
      </c>
      <c r="D32" s="26">
        <f t="shared" si="0"/>
        <v>0</v>
      </c>
      <c r="E32" s="26">
        <v>30538</v>
      </c>
      <c r="F32" s="26">
        <v>30823.548999999999</v>
      </c>
      <c r="G32" s="26">
        <f t="shared" si="1"/>
        <v>0</v>
      </c>
      <c r="H32" s="26">
        <v>36533</v>
      </c>
      <c r="I32" s="26">
        <v>36553.644</v>
      </c>
      <c r="J32" s="26">
        <f t="shared" si="2"/>
        <v>0</v>
      </c>
    </row>
    <row r="33" spans="1:10" x14ac:dyDescent="0.2">
      <c r="A33" s="6" t="s">
        <v>42</v>
      </c>
      <c r="B33" s="26">
        <v>7258</v>
      </c>
      <c r="C33" s="26">
        <v>7205.1570000000002</v>
      </c>
      <c r="D33" s="26">
        <f t="shared" si="0"/>
        <v>52.842999999999847</v>
      </c>
      <c r="E33" s="26">
        <v>7258</v>
      </c>
      <c r="F33" s="26">
        <v>7505.9880000000003</v>
      </c>
      <c r="G33" s="26">
        <f t="shared" si="1"/>
        <v>0</v>
      </c>
      <c r="H33" s="26">
        <v>7258</v>
      </c>
      <c r="I33" s="26">
        <v>7370.7759999999998</v>
      </c>
      <c r="J33" s="26">
        <f t="shared" si="2"/>
        <v>0</v>
      </c>
    </row>
    <row r="34" spans="1:10" x14ac:dyDescent="0.2">
      <c r="A34" s="6" t="s">
        <v>43</v>
      </c>
      <c r="B34" s="26">
        <v>7258</v>
      </c>
      <c r="C34" s="26">
        <v>7324.7550000000001</v>
      </c>
      <c r="D34" s="26">
        <f t="shared" si="0"/>
        <v>0</v>
      </c>
      <c r="E34" s="26">
        <v>7258</v>
      </c>
      <c r="F34" s="26">
        <v>6494.8440000000001</v>
      </c>
      <c r="G34" s="26">
        <f t="shared" si="1"/>
        <v>763.15599999999995</v>
      </c>
      <c r="H34" s="26">
        <v>7258</v>
      </c>
      <c r="I34" s="26">
        <v>7271.616</v>
      </c>
      <c r="J34" s="26">
        <f t="shared" si="2"/>
        <v>0</v>
      </c>
    </row>
    <row r="35" spans="1:10" x14ac:dyDescent="0.2">
      <c r="A35" s="6" t="s">
        <v>44</v>
      </c>
      <c r="B35" s="26">
        <v>43175</v>
      </c>
      <c r="C35" s="26">
        <v>43939.694000000003</v>
      </c>
      <c r="D35" s="26">
        <f t="shared" si="0"/>
        <v>0</v>
      </c>
      <c r="E35" s="26">
        <v>43175</v>
      </c>
      <c r="F35" s="26">
        <v>42882.040999999997</v>
      </c>
      <c r="G35" s="26">
        <f t="shared" si="1"/>
        <v>292.95900000000256</v>
      </c>
      <c r="H35" s="26">
        <v>51651</v>
      </c>
      <c r="I35" s="26">
        <v>52012.957999999999</v>
      </c>
      <c r="J35" s="26">
        <f t="shared" si="2"/>
        <v>0</v>
      </c>
    </row>
    <row r="36" spans="1:10" x14ac:dyDescent="0.2">
      <c r="A36" s="6" t="s">
        <v>120</v>
      </c>
      <c r="B36" s="26">
        <v>142160</v>
      </c>
      <c r="C36" s="26">
        <v>141819.21600000001</v>
      </c>
      <c r="D36" s="26">
        <f t="shared" si="0"/>
        <v>340.7839999999851</v>
      </c>
      <c r="E36" s="26">
        <v>142160</v>
      </c>
      <c r="F36" s="26">
        <v>141786.12299999999</v>
      </c>
      <c r="G36" s="26">
        <f t="shared" si="1"/>
        <v>373.87700000000768</v>
      </c>
      <c r="H36" s="26">
        <v>142160</v>
      </c>
      <c r="I36" s="26">
        <v>141877.85399999999</v>
      </c>
      <c r="J36" s="26">
        <f t="shared" si="2"/>
        <v>282.14600000000792</v>
      </c>
    </row>
    <row r="37" spans="1:10" x14ac:dyDescent="0.2">
      <c r="A37" s="6" t="s">
        <v>46</v>
      </c>
      <c r="B37" s="26">
        <v>24220</v>
      </c>
      <c r="C37" s="26">
        <v>24794.635000000002</v>
      </c>
      <c r="D37" s="26">
        <f t="shared" si="0"/>
        <v>0</v>
      </c>
      <c r="E37" s="26">
        <v>24220</v>
      </c>
      <c r="F37" s="26">
        <v>25215.599000000002</v>
      </c>
      <c r="G37" s="26">
        <f t="shared" si="1"/>
        <v>0</v>
      </c>
      <c r="H37" s="26">
        <v>28975</v>
      </c>
      <c r="I37" s="26">
        <v>29050.535</v>
      </c>
      <c r="J37" s="26">
        <f t="shared" si="2"/>
        <v>0</v>
      </c>
    </row>
    <row r="38" spans="1:10" x14ac:dyDescent="0.2">
      <c r="A38" s="6" t="s">
        <v>119</v>
      </c>
      <c r="B38" s="26">
        <v>7258</v>
      </c>
      <c r="C38" s="26">
        <v>0</v>
      </c>
      <c r="D38" s="26">
        <f t="shared" si="0"/>
        <v>7258</v>
      </c>
      <c r="E38" s="26">
        <v>7258</v>
      </c>
      <c r="F38" s="26">
        <v>0</v>
      </c>
      <c r="G38" s="26">
        <f t="shared" si="1"/>
        <v>7258</v>
      </c>
      <c r="H38" s="26">
        <v>0</v>
      </c>
      <c r="I38" s="26">
        <v>0</v>
      </c>
      <c r="J38" s="26">
        <f t="shared" si="2"/>
        <v>0</v>
      </c>
    </row>
    <row r="39" spans="1:10" x14ac:dyDescent="0.2">
      <c r="A39" s="6" t="s">
        <v>48</v>
      </c>
      <c r="B39" s="26">
        <v>16849</v>
      </c>
      <c r="C39" s="26">
        <v>17125.048999999999</v>
      </c>
      <c r="D39" s="26">
        <f t="shared" si="0"/>
        <v>0</v>
      </c>
      <c r="E39" s="26">
        <v>16849</v>
      </c>
      <c r="F39" s="26">
        <v>17429.403999999999</v>
      </c>
      <c r="G39" s="26">
        <f t="shared" si="1"/>
        <v>0</v>
      </c>
      <c r="H39" s="26">
        <v>20157</v>
      </c>
      <c r="I39" s="26">
        <v>17067.527000000002</v>
      </c>
      <c r="J39" s="26">
        <f t="shared" si="2"/>
        <v>3089.4729999999981</v>
      </c>
    </row>
    <row r="40" spans="1:10" x14ac:dyDescent="0.2">
      <c r="A40" s="6" t="s">
        <v>49</v>
      </c>
      <c r="B40" s="26">
        <v>12636</v>
      </c>
      <c r="C40" s="26">
        <v>12677.434999999999</v>
      </c>
      <c r="D40" s="26">
        <f t="shared" si="0"/>
        <v>0</v>
      </c>
      <c r="E40" s="26">
        <v>12636</v>
      </c>
      <c r="F40" s="26">
        <v>12913.083000000001</v>
      </c>
      <c r="G40" s="26">
        <f t="shared" si="1"/>
        <v>0</v>
      </c>
      <c r="H40" s="26">
        <v>15117</v>
      </c>
      <c r="I40" s="26">
        <v>12636.018</v>
      </c>
      <c r="J40" s="26">
        <f t="shared" si="2"/>
        <v>2480.982</v>
      </c>
    </row>
    <row r="41" spans="1:10" x14ac:dyDescent="0.2">
      <c r="A41" s="6" t="s">
        <v>50</v>
      </c>
      <c r="B41" s="26">
        <v>14743</v>
      </c>
      <c r="C41" s="26">
        <v>14668.885</v>
      </c>
      <c r="D41" s="26">
        <f t="shared" si="0"/>
        <v>74.114999999999782</v>
      </c>
      <c r="E41" s="26">
        <v>14743</v>
      </c>
      <c r="F41" s="26">
        <v>14731.526</v>
      </c>
      <c r="G41" s="26">
        <f t="shared" si="1"/>
        <v>11.47400000000016</v>
      </c>
      <c r="H41" s="26">
        <v>17637</v>
      </c>
      <c r="I41" s="26">
        <v>14657.382</v>
      </c>
      <c r="J41" s="26">
        <f t="shared" si="2"/>
        <v>2979.6180000000004</v>
      </c>
    </row>
    <row r="42" spans="1:10" x14ac:dyDescent="0.2">
      <c r="A42" s="6" t="s">
        <v>134</v>
      </c>
      <c r="B42" s="26">
        <v>7371</v>
      </c>
      <c r="C42" s="26">
        <v>7282.3620000000001</v>
      </c>
      <c r="D42" s="26">
        <f t="shared" si="0"/>
        <v>88.63799999999992</v>
      </c>
      <c r="E42" s="26">
        <v>7371</v>
      </c>
      <c r="F42" s="26">
        <v>0</v>
      </c>
      <c r="G42" s="26">
        <f t="shared" si="1"/>
        <v>7371</v>
      </c>
      <c r="H42" s="26">
        <v>0</v>
      </c>
      <c r="I42" s="26">
        <v>0</v>
      </c>
      <c r="J42" s="26">
        <f t="shared" si="2"/>
        <v>0</v>
      </c>
    </row>
    <row r="43" spans="1:10" x14ac:dyDescent="0.2">
      <c r="A43" s="6" t="s">
        <v>52</v>
      </c>
      <c r="B43" s="26">
        <v>7258</v>
      </c>
      <c r="C43" s="26">
        <v>7577.56</v>
      </c>
      <c r="D43" s="26">
        <f t="shared" si="0"/>
        <v>0</v>
      </c>
      <c r="E43" s="26">
        <v>7258</v>
      </c>
      <c r="F43" s="26">
        <v>7738.8339999999998</v>
      </c>
      <c r="G43" s="26">
        <f t="shared" si="1"/>
        <v>0</v>
      </c>
      <c r="H43" s="26">
        <v>7258</v>
      </c>
      <c r="I43" s="26">
        <v>7379.5119999999997</v>
      </c>
      <c r="J43" s="26">
        <f t="shared" si="2"/>
        <v>0</v>
      </c>
    </row>
    <row r="44" spans="1:10" x14ac:dyDescent="0.2">
      <c r="A44" s="6" t="s">
        <v>53</v>
      </c>
      <c r="B44" s="26">
        <v>12636</v>
      </c>
      <c r="C44" s="26">
        <v>13232.06</v>
      </c>
      <c r="D44" s="26">
        <f t="shared" si="0"/>
        <v>0</v>
      </c>
      <c r="E44" s="26">
        <v>12636</v>
      </c>
      <c r="F44" s="26">
        <v>12744.818000000001</v>
      </c>
      <c r="G44" s="26">
        <f t="shared" si="1"/>
        <v>0</v>
      </c>
      <c r="H44" s="26">
        <v>15117</v>
      </c>
      <c r="I44" s="26">
        <v>12769.32</v>
      </c>
      <c r="J44" s="26">
        <f t="shared" si="2"/>
        <v>2347.6800000000003</v>
      </c>
    </row>
    <row r="46" spans="1:10" s="2" customFormat="1" x14ac:dyDescent="0.2">
      <c r="A46" s="2" t="s">
        <v>55</v>
      </c>
      <c r="B46" s="31">
        <f t="shared" ref="B46:J46" si="3">SUM(B6:B44)</f>
        <v>1109934</v>
      </c>
      <c r="C46" s="31">
        <f t="shared" si="3"/>
        <v>1047750.1740000001</v>
      </c>
      <c r="D46" s="31">
        <f t="shared" si="3"/>
        <v>68687.903999999995</v>
      </c>
      <c r="E46" s="31">
        <f t="shared" si="3"/>
        <v>1109934</v>
      </c>
      <c r="F46" s="31">
        <f t="shared" si="3"/>
        <v>1068911.3269999998</v>
      </c>
      <c r="G46" s="31">
        <f t="shared" si="3"/>
        <v>53570.542000000016</v>
      </c>
      <c r="H46" s="31">
        <f t="shared" si="3"/>
        <v>1186543</v>
      </c>
      <c r="I46" s="31">
        <f t="shared" si="3"/>
        <v>1160035.439</v>
      </c>
      <c r="J46" s="31">
        <f t="shared" si="3"/>
        <v>29829.928000000007</v>
      </c>
    </row>
    <row r="47" spans="1:10" x14ac:dyDescent="0.2">
      <c r="A47" s="6" t="s">
        <v>133</v>
      </c>
    </row>
    <row r="48" spans="1:10" x14ac:dyDescent="0.2">
      <c r="A48" s="6" t="s">
        <v>132</v>
      </c>
    </row>
    <row r="49" spans="1:1" x14ac:dyDescent="0.2">
      <c r="A49" s="6" t="s">
        <v>340</v>
      </c>
    </row>
    <row r="50" spans="1:1" x14ac:dyDescent="0.2">
      <c r="A50" s="279" t="s">
        <v>389</v>
      </c>
    </row>
  </sheetData>
  <pageMargins left="0.75" right="0.75" top="1" bottom="1" header="0.5" footer="0.5"/>
  <pageSetup scale="61"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0"/>
  <dimension ref="A1:M76"/>
  <sheetViews>
    <sheetView zoomScale="60" zoomScaleNormal="60" workbookViewId="0">
      <pane xSplit="1" ySplit="4" topLeftCell="B5" activePane="bottomRight" state="frozen"/>
      <selection pane="topRight" activeCell="B1" sqref="B1"/>
      <selection pane="bottomLeft" activeCell="A5" sqref="A5"/>
      <selection pane="bottomRight"/>
    </sheetView>
  </sheetViews>
  <sheetFormatPr defaultColWidth="7" defaultRowHeight="12.75" x14ac:dyDescent="0.2"/>
  <cols>
    <col min="1" max="1" width="35.28515625" style="85" customWidth="1"/>
    <col min="2" max="5" width="12.28515625" style="85" customWidth="1"/>
    <col min="6" max="6" width="3.7109375" style="85" customWidth="1"/>
    <col min="7" max="7" width="12.28515625" style="85" customWidth="1"/>
    <col min="8" max="8" width="0.7109375" style="85" customWidth="1"/>
    <col min="9" max="12" width="12.85546875" style="85" customWidth="1"/>
    <col min="13" max="13" width="5.85546875" style="85" customWidth="1"/>
    <col min="14" max="16384" width="7" style="84"/>
  </cols>
  <sheetData>
    <row r="1" spans="1:13" x14ac:dyDescent="0.2">
      <c r="A1" s="113" t="s">
        <v>383</v>
      </c>
      <c r="B1" s="104"/>
      <c r="D1" s="104"/>
      <c r="E1" s="104"/>
      <c r="F1" s="104"/>
      <c r="G1" s="104"/>
      <c r="H1" s="104"/>
      <c r="I1" s="104"/>
      <c r="K1" s="104"/>
    </row>
    <row r="2" spans="1:13" x14ac:dyDescent="0.2">
      <c r="A2" s="111"/>
      <c r="C2" s="109" t="s">
        <v>203</v>
      </c>
      <c r="D2" s="104"/>
      <c r="E2" s="110"/>
      <c r="G2" s="110"/>
      <c r="J2" s="109" t="s">
        <v>202</v>
      </c>
      <c r="K2" s="104"/>
      <c r="L2" s="110"/>
      <c r="M2" s="110"/>
    </row>
    <row r="3" spans="1:13" x14ac:dyDescent="0.2">
      <c r="B3" s="108" t="s">
        <v>200</v>
      </c>
      <c r="C3" s="109" t="s">
        <v>199</v>
      </c>
      <c r="D3" s="106" t="s">
        <v>66</v>
      </c>
      <c r="E3" s="105" t="s">
        <v>198</v>
      </c>
      <c r="F3" s="105"/>
      <c r="G3" s="105" t="s">
        <v>201</v>
      </c>
      <c r="H3" s="105"/>
      <c r="I3" s="108" t="s">
        <v>200</v>
      </c>
      <c r="J3" s="107" t="s">
        <v>199</v>
      </c>
      <c r="K3" s="106" t="s">
        <v>66</v>
      </c>
      <c r="L3" s="105" t="s">
        <v>198</v>
      </c>
      <c r="M3" s="105"/>
    </row>
    <row r="4" spans="1:13" x14ac:dyDescent="0.2">
      <c r="A4" s="104" t="s">
        <v>197</v>
      </c>
      <c r="B4" s="101" t="s">
        <v>195</v>
      </c>
      <c r="C4" s="103" t="s">
        <v>196</v>
      </c>
      <c r="D4" s="99" t="s">
        <v>123</v>
      </c>
      <c r="E4" s="98" t="s">
        <v>446</v>
      </c>
      <c r="F4" s="86"/>
      <c r="G4" s="102" t="s">
        <v>463</v>
      </c>
      <c r="H4" s="86"/>
      <c r="I4" s="101" t="s">
        <v>195</v>
      </c>
      <c r="J4" s="100">
        <v>37529</v>
      </c>
      <c r="K4" s="99" t="s">
        <v>123</v>
      </c>
      <c r="L4" s="98" t="s">
        <v>446</v>
      </c>
      <c r="M4" s="86"/>
    </row>
    <row r="5" spans="1:13" x14ac:dyDescent="0.2">
      <c r="C5" s="86" t="s">
        <v>13</v>
      </c>
      <c r="J5" s="86" t="s">
        <v>13</v>
      </c>
    </row>
    <row r="6" spans="1:13" ht="3.6" customHeight="1" x14ac:dyDescent="0.2"/>
    <row r="7" spans="1:13" ht="10.15" customHeight="1" x14ac:dyDescent="0.2">
      <c r="A7" s="94" t="s">
        <v>194</v>
      </c>
      <c r="B7" s="91">
        <v>45283</v>
      </c>
      <c r="C7" s="91">
        <v>44947</v>
      </c>
      <c r="D7" s="91">
        <f>B7-C7</f>
        <v>336</v>
      </c>
      <c r="E7" s="94"/>
      <c r="F7" s="94"/>
      <c r="G7" s="94"/>
      <c r="H7" s="94"/>
      <c r="I7" s="91">
        <v>45281</v>
      </c>
      <c r="J7" s="91">
        <v>45273</v>
      </c>
      <c r="K7" s="91">
        <f>I7-J7</f>
        <v>8</v>
      </c>
      <c r="L7" s="91"/>
      <c r="M7" s="91"/>
    </row>
    <row r="8" spans="1:13" x14ac:dyDescent="0.2">
      <c r="A8" s="94" t="s">
        <v>193</v>
      </c>
      <c r="B8" s="91">
        <v>87408</v>
      </c>
      <c r="C8" s="91">
        <v>87822</v>
      </c>
      <c r="D8" s="91">
        <v>0</v>
      </c>
      <c r="E8" s="94"/>
      <c r="F8" s="94"/>
      <c r="G8" s="91">
        <f>C8-B8</f>
        <v>414</v>
      </c>
      <c r="H8" s="94"/>
      <c r="I8" s="91">
        <v>87402</v>
      </c>
      <c r="J8" s="91">
        <v>87402</v>
      </c>
      <c r="K8" s="91">
        <f>J8-I8</f>
        <v>0</v>
      </c>
    </row>
    <row r="9" spans="1:13" x14ac:dyDescent="0.2">
      <c r="A9" s="94" t="s">
        <v>192</v>
      </c>
      <c r="B9" s="91">
        <v>7372</v>
      </c>
      <c r="C9" s="91">
        <v>0</v>
      </c>
      <c r="D9" s="91">
        <f>B9-C9</f>
        <v>7372</v>
      </c>
      <c r="E9" s="94"/>
      <c r="F9" s="94"/>
      <c r="G9" s="94"/>
      <c r="H9" s="94"/>
      <c r="I9" s="91">
        <v>7371</v>
      </c>
      <c r="J9" s="91">
        <v>0</v>
      </c>
      <c r="K9" s="91">
        <f>I9-J9</f>
        <v>7371</v>
      </c>
    </row>
    <row r="10" spans="1:13" x14ac:dyDescent="0.2">
      <c r="A10" s="94" t="s">
        <v>191</v>
      </c>
      <c r="B10" s="91">
        <v>11584</v>
      </c>
      <c r="C10" s="91">
        <v>11616</v>
      </c>
      <c r="D10" s="91">
        <v>0</v>
      </c>
      <c r="E10" s="94"/>
      <c r="F10" s="94"/>
      <c r="G10" s="91">
        <f>C10-B10</f>
        <v>32</v>
      </c>
      <c r="H10" s="94"/>
      <c r="I10" s="91">
        <v>11583</v>
      </c>
      <c r="J10" s="91">
        <v>11583</v>
      </c>
      <c r="K10" s="91">
        <f>J10-I10</f>
        <v>0</v>
      </c>
    </row>
    <row r="11" spans="1:13" x14ac:dyDescent="0.2">
      <c r="A11" s="94" t="s">
        <v>190</v>
      </c>
      <c r="B11" s="91">
        <v>8425</v>
      </c>
      <c r="C11" s="91">
        <v>8331</v>
      </c>
      <c r="D11" s="91">
        <f>B11-C11</f>
        <v>94</v>
      </c>
      <c r="E11" s="94"/>
      <c r="F11" s="94"/>
      <c r="G11" s="94"/>
      <c r="H11" s="94"/>
      <c r="I11" s="91">
        <v>8424</v>
      </c>
      <c r="J11" s="91">
        <v>8424</v>
      </c>
      <c r="K11" s="91">
        <f>J11-I11</f>
        <v>0</v>
      </c>
    </row>
    <row r="12" spans="1:13" x14ac:dyDescent="0.2">
      <c r="A12" s="94" t="s">
        <v>189</v>
      </c>
      <c r="B12" s="91">
        <v>152700</v>
      </c>
      <c r="C12" s="91">
        <v>152372</v>
      </c>
      <c r="D12" s="91">
        <f>B12-C12</f>
        <v>328</v>
      </c>
      <c r="E12" s="94"/>
      <c r="F12" s="94"/>
      <c r="G12" s="94"/>
      <c r="H12" s="94"/>
      <c r="I12" s="91">
        <v>152691</v>
      </c>
      <c r="J12" s="91">
        <v>95393</v>
      </c>
      <c r="K12" s="91">
        <v>-241</v>
      </c>
      <c r="L12" s="91">
        <v>57539</v>
      </c>
      <c r="M12" s="91"/>
    </row>
    <row r="13" spans="1:13" x14ac:dyDescent="0.2">
      <c r="A13" s="94" t="s">
        <v>188</v>
      </c>
      <c r="B13" s="91">
        <v>25274</v>
      </c>
      <c r="C13" s="91">
        <v>25237</v>
      </c>
      <c r="D13" s="91">
        <f>B13-C13</f>
        <v>37</v>
      </c>
      <c r="E13" s="94"/>
      <c r="F13" s="94"/>
      <c r="G13" s="94"/>
      <c r="H13" s="94"/>
      <c r="I13" s="91">
        <v>25273</v>
      </c>
      <c r="J13" s="91">
        <v>24084</v>
      </c>
      <c r="K13" s="91">
        <f>I13-J13</f>
        <v>1189</v>
      </c>
    </row>
    <row r="14" spans="1:13" x14ac:dyDescent="0.2">
      <c r="A14" s="94" t="s">
        <v>187</v>
      </c>
      <c r="B14" s="91">
        <v>7258</v>
      </c>
      <c r="C14" s="91">
        <v>7369</v>
      </c>
      <c r="D14" s="91">
        <v>0</v>
      </c>
      <c r="E14" s="94"/>
      <c r="F14" s="94"/>
      <c r="G14" s="91">
        <f>C14-B14</f>
        <v>111</v>
      </c>
      <c r="H14" s="94"/>
      <c r="I14" s="91">
        <v>7258</v>
      </c>
      <c r="J14" s="91">
        <v>7258</v>
      </c>
      <c r="K14" s="91">
        <f>J14-I14</f>
        <v>0</v>
      </c>
    </row>
    <row r="15" spans="1:13" x14ac:dyDescent="0.2">
      <c r="A15" s="94" t="s">
        <v>186</v>
      </c>
      <c r="B15" s="91">
        <v>15797</v>
      </c>
      <c r="C15" s="91">
        <v>15922</v>
      </c>
      <c r="D15" s="91">
        <v>0</v>
      </c>
      <c r="E15" s="94"/>
      <c r="F15" s="94"/>
      <c r="G15" s="91">
        <f>C15-B15</f>
        <v>125</v>
      </c>
      <c r="H15" s="94"/>
      <c r="I15" s="91">
        <v>15796</v>
      </c>
      <c r="J15" s="91">
        <v>15796</v>
      </c>
      <c r="K15" s="91">
        <f>J15-I15</f>
        <v>0</v>
      </c>
    </row>
    <row r="16" spans="1:13" x14ac:dyDescent="0.2">
      <c r="A16" s="94" t="s">
        <v>185</v>
      </c>
      <c r="B16" s="91">
        <v>7258</v>
      </c>
      <c r="C16" s="91">
        <v>7271</v>
      </c>
      <c r="D16" s="91">
        <v>0</v>
      </c>
      <c r="E16" s="94"/>
      <c r="F16" s="94"/>
      <c r="G16" s="91">
        <f>C16-B16</f>
        <v>13</v>
      </c>
      <c r="H16" s="94"/>
      <c r="I16" s="91">
        <v>7258</v>
      </c>
      <c r="J16" s="91">
        <v>13</v>
      </c>
      <c r="K16" s="91">
        <v>0</v>
      </c>
      <c r="L16" s="91">
        <v>7245</v>
      </c>
      <c r="M16" s="91"/>
    </row>
    <row r="17" spans="1:13" x14ac:dyDescent="0.2">
      <c r="A17" s="94" t="s">
        <v>184</v>
      </c>
      <c r="B17" s="91">
        <v>185346</v>
      </c>
      <c r="C17" s="91">
        <v>181708</v>
      </c>
      <c r="D17" s="91">
        <f>B17-C17</f>
        <v>3638</v>
      </c>
      <c r="E17" s="94"/>
      <c r="F17" s="94"/>
      <c r="G17" s="94"/>
      <c r="H17" s="94"/>
      <c r="I17" s="91">
        <v>185335</v>
      </c>
      <c r="J17" s="91">
        <v>185335</v>
      </c>
      <c r="K17" s="91">
        <f>J17-I17</f>
        <v>0</v>
      </c>
    </row>
    <row r="18" spans="1:13" x14ac:dyDescent="0.2">
      <c r="A18" s="94" t="s">
        <v>183</v>
      </c>
      <c r="B18" s="91">
        <v>11584</v>
      </c>
      <c r="C18" s="91">
        <v>11584</v>
      </c>
      <c r="D18" s="91">
        <f>B18-C18</f>
        <v>0</v>
      </c>
      <c r="E18" s="94"/>
      <c r="F18" s="94"/>
      <c r="G18" s="94"/>
      <c r="H18" s="94"/>
      <c r="I18" s="91">
        <v>11583</v>
      </c>
      <c r="J18" s="91">
        <v>0</v>
      </c>
      <c r="K18" s="91">
        <v>0</v>
      </c>
      <c r="L18" s="91">
        <v>11583</v>
      </c>
      <c r="M18" s="91"/>
    </row>
    <row r="19" spans="1:13" x14ac:dyDescent="0.2">
      <c r="A19" s="94" t="s">
        <v>182</v>
      </c>
      <c r="B19" s="91">
        <v>27381</v>
      </c>
      <c r="C19" s="91">
        <v>28455</v>
      </c>
      <c r="D19" s="91">
        <v>0</v>
      </c>
      <c r="E19" s="94"/>
      <c r="F19" s="94"/>
      <c r="G19" s="91">
        <f>C19-B19</f>
        <v>1074</v>
      </c>
      <c r="H19" s="94"/>
      <c r="I19" s="91">
        <v>27379</v>
      </c>
      <c r="J19" s="91">
        <v>27379</v>
      </c>
      <c r="K19" s="91">
        <f>J19-I19</f>
        <v>0</v>
      </c>
    </row>
    <row r="20" spans="1:13" x14ac:dyDescent="0.2">
      <c r="A20" s="85" t="s">
        <v>181</v>
      </c>
      <c r="B20" s="91">
        <v>9478</v>
      </c>
      <c r="C20" s="91">
        <v>9573</v>
      </c>
      <c r="D20" s="91">
        <v>0</v>
      </c>
      <c r="E20" s="94"/>
      <c r="F20" s="94"/>
      <c r="G20" s="91">
        <f>C20-B20</f>
        <v>95</v>
      </c>
      <c r="H20" s="94"/>
      <c r="I20" s="91">
        <v>9477</v>
      </c>
      <c r="J20" s="91">
        <v>9477</v>
      </c>
      <c r="K20" s="91">
        <f>J20-I20</f>
        <v>0</v>
      </c>
    </row>
    <row r="21" spans="1:13" x14ac:dyDescent="0.2">
      <c r="A21" s="94" t="s">
        <v>180</v>
      </c>
      <c r="B21" s="91">
        <v>7258</v>
      </c>
      <c r="C21" s="91">
        <v>0</v>
      </c>
      <c r="D21" s="91">
        <f>B21-C21</f>
        <v>7258</v>
      </c>
      <c r="E21" s="94"/>
      <c r="F21" s="94"/>
      <c r="G21" s="94"/>
      <c r="H21" s="94"/>
      <c r="I21" s="91">
        <v>7258</v>
      </c>
      <c r="J21" s="91">
        <v>0</v>
      </c>
      <c r="K21" s="91">
        <f>I21-J21</f>
        <v>7258</v>
      </c>
    </row>
    <row r="22" spans="1:13" x14ac:dyDescent="0.2">
      <c r="A22" s="94" t="s">
        <v>179</v>
      </c>
      <c r="B22" s="91">
        <v>50549</v>
      </c>
      <c r="C22" s="91">
        <v>55924</v>
      </c>
      <c r="D22" s="91">
        <v>0</v>
      </c>
      <c r="E22" s="94"/>
      <c r="F22" s="94"/>
      <c r="G22" s="91">
        <f>C22-B22</f>
        <v>5375</v>
      </c>
      <c r="H22" s="94"/>
      <c r="I22" s="91">
        <v>50546</v>
      </c>
      <c r="J22" s="91">
        <v>50122</v>
      </c>
      <c r="K22" s="91">
        <f>I22-J22</f>
        <v>424</v>
      </c>
    </row>
    <row r="23" spans="1:13" x14ac:dyDescent="0.2">
      <c r="A23" s="94" t="s">
        <v>178</v>
      </c>
      <c r="B23" s="91">
        <v>12637</v>
      </c>
      <c r="C23" s="91">
        <v>12755</v>
      </c>
      <c r="D23" s="91">
        <v>0</v>
      </c>
      <c r="E23" s="94"/>
      <c r="F23" s="94"/>
      <c r="G23" s="91">
        <f>C23-B23</f>
        <v>118</v>
      </c>
      <c r="H23" s="94"/>
      <c r="I23" s="91">
        <v>12636</v>
      </c>
      <c r="J23" s="91">
        <v>12636</v>
      </c>
      <c r="K23" s="91">
        <f>I23-J23</f>
        <v>0</v>
      </c>
    </row>
    <row r="24" spans="1:13" x14ac:dyDescent="0.2">
      <c r="A24" s="94" t="s">
        <v>177</v>
      </c>
      <c r="B24" s="91">
        <v>7258</v>
      </c>
      <c r="C24" s="91">
        <v>0</v>
      </c>
      <c r="D24" s="91">
        <f>B24-C24</f>
        <v>7258</v>
      </c>
      <c r="E24" s="94"/>
      <c r="F24" s="94"/>
      <c r="G24" s="94"/>
      <c r="H24" s="94"/>
      <c r="I24" s="91">
        <v>7258</v>
      </c>
      <c r="J24" s="91">
        <v>0</v>
      </c>
      <c r="K24" s="91">
        <f>I24-J24</f>
        <v>7258</v>
      </c>
    </row>
    <row r="25" spans="1:13" x14ac:dyDescent="0.2">
      <c r="A25" s="94" t="s">
        <v>176</v>
      </c>
      <c r="B25" s="91">
        <v>10531</v>
      </c>
      <c r="C25" s="91">
        <v>10675</v>
      </c>
      <c r="D25" s="91">
        <v>0</v>
      </c>
      <c r="E25" s="94"/>
      <c r="F25" s="94"/>
      <c r="G25" s="91">
        <f>C25-B25</f>
        <v>144</v>
      </c>
      <c r="H25" s="94"/>
      <c r="I25" s="91">
        <v>10530</v>
      </c>
      <c r="J25" s="91">
        <v>10530</v>
      </c>
      <c r="K25" s="91">
        <f>J25-I25</f>
        <v>0</v>
      </c>
    </row>
    <row r="26" spans="1:13" x14ac:dyDescent="0.2">
      <c r="A26" s="94" t="s">
        <v>175</v>
      </c>
      <c r="B26" s="91">
        <v>8425</v>
      </c>
      <c r="C26" s="91">
        <v>0</v>
      </c>
      <c r="D26" s="91">
        <v>0</v>
      </c>
      <c r="E26" s="94">
        <v>8425</v>
      </c>
      <c r="F26" s="94"/>
      <c r="G26" s="94"/>
      <c r="H26" s="94"/>
      <c r="I26" s="91">
        <v>8424</v>
      </c>
      <c r="J26" s="91">
        <v>8424</v>
      </c>
      <c r="K26" s="91">
        <f>J26-I26</f>
        <v>0</v>
      </c>
    </row>
    <row r="27" spans="1:13" x14ac:dyDescent="0.2">
      <c r="A27" s="94" t="s">
        <v>174</v>
      </c>
      <c r="B27" s="91">
        <v>11584</v>
      </c>
      <c r="C27" s="91">
        <v>0</v>
      </c>
      <c r="D27" s="91">
        <v>0</v>
      </c>
      <c r="E27" s="94">
        <v>11584</v>
      </c>
      <c r="F27" s="94"/>
      <c r="G27" s="94"/>
      <c r="H27" s="94"/>
      <c r="I27" s="91">
        <v>11583</v>
      </c>
      <c r="J27" s="91">
        <v>0</v>
      </c>
      <c r="K27" s="95">
        <f>(L27+J27)-I27</f>
        <v>0</v>
      </c>
      <c r="L27" s="91">
        <v>11583</v>
      </c>
      <c r="M27" s="91"/>
    </row>
    <row r="28" spans="1:13" x14ac:dyDescent="0.2">
      <c r="A28" s="94" t="s">
        <v>173</v>
      </c>
      <c r="B28" s="91">
        <v>7258</v>
      </c>
      <c r="C28" s="91">
        <v>6435</v>
      </c>
      <c r="D28" s="91">
        <f>B28-C28</f>
        <v>823</v>
      </c>
      <c r="E28" s="94"/>
      <c r="F28" s="94"/>
      <c r="G28" s="94"/>
      <c r="H28" s="94"/>
      <c r="I28" s="91">
        <v>7258</v>
      </c>
      <c r="J28" s="91">
        <v>5885</v>
      </c>
      <c r="K28" s="91">
        <f>I28-J28</f>
        <v>1373</v>
      </c>
    </row>
    <row r="29" spans="1:13" x14ac:dyDescent="0.2">
      <c r="A29" s="94" t="s">
        <v>172</v>
      </c>
      <c r="B29" s="91">
        <v>10531</v>
      </c>
      <c r="C29" s="91">
        <v>10321</v>
      </c>
      <c r="D29" s="91">
        <f>B29-C29</f>
        <v>210</v>
      </c>
      <c r="E29" s="94"/>
      <c r="F29" s="94"/>
      <c r="G29" s="94"/>
      <c r="H29" s="94"/>
      <c r="I29" s="91">
        <v>10530</v>
      </c>
      <c r="J29" s="91">
        <v>10530</v>
      </c>
      <c r="K29" s="91">
        <f>J29-I29</f>
        <v>0</v>
      </c>
    </row>
    <row r="30" spans="1:13" x14ac:dyDescent="0.2">
      <c r="A30" s="94" t="s">
        <v>171</v>
      </c>
      <c r="B30" s="91">
        <v>12637</v>
      </c>
      <c r="C30" s="91">
        <v>12667</v>
      </c>
      <c r="D30" s="91">
        <v>0</v>
      </c>
      <c r="E30" s="94"/>
      <c r="F30" s="94"/>
      <c r="G30" s="91">
        <f>C30-B30</f>
        <v>30</v>
      </c>
      <c r="H30" s="94"/>
      <c r="I30" s="91">
        <v>12636</v>
      </c>
      <c r="J30" s="91">
        <v>11631</v>
      </c>
      <c r="K30" s="91">
        <f>I30-J30</f>
        <v>1005</v>
      </c>
    </row>
    <row r="31" spans="1:13" x14ac:dyDescent="0.2">
      <c r="A31" s="96" t="s">
        <v>464</v>
      </c>
      <c r="B31" s="91">
        <v>7258</v>
      </c>
      <c r="C31" s="91">
        <v>7258</v>
      </c>
      <c r="D31" s="91">
        <f>B31-C31</f>
        <v>0</v>
      </c>
      <c r="E31" s="94"/>
      <c r="F31" s="94"/>
      <c r="G31" s="94"/>
      <c r="H31" s="94"/>
      <c r="I31" s="91">
        <v>7258</v>
      </c>
      <c r="J31" s="91">
        <v>7258</v>
      </c>
      <c r="K31" s="91">
        <f>J31-I31</f>
        <v>0</v>
      </c>
    </row>
    <row r="32" spans="1:13" x14ac:dyDescent="0.2">
      <c r="A32" s="94" t="s">
        <v>170</v>
      </c>
      <c r="B32" s="91">
        <v>13690</v>
      </c>
      <c r="C32" s="91">
        <v>14146</v>
      </c>
      <c r="D32" s="91">
        <v>0</v>
      </c>
      <c r="E32" s="94"/>
      <c r="F32" s="94"/>
      <c r="G32" s="91">
        <f>C32-B32</f>
        <v>456</v>
      </c>
      <c r="H32" s="94"/>
      <c r="I32" s="91">
        <v>13690</v>
      </c>
      <c r="J32" s="91">
        <v>13555</v>
      </c>
      <c r="K32" s="91">
        <f>I32-J32</f>
        <v>135</v>
      </c>
    </row>
    <row r="33" spans="1:13" x14ac:dyDescent="0.2">
      <c r="A33" s="94" t="s">
        <v>169</v>
      </c>
      <c r="B33" s="91">
        <v>22115</v>
      </c>
      <c r="C33" s="91">
        <v>22103</v>
      </c>
      <c r="D33" s="91">
        <f>B33-C33</f>
        <v>12</v>
      </c>
      <c r="E33" s="94"/>
      <c r="F33" s="94"/>
      <c r="G33" s="94"/>
      <c r="H33" s="94"/>
      <c r="I33" s="91">
        <v>22114</v>
      </c>
      <c r="J33" s="91">
        <v>22114</v>
      </c>
      <c r="K33" s="91">
        <f>J33-I33</f>
        <v>0</v>
      </c>
    </row>
    <row r="34" spans="1:13" x14ac:dyDescent="0.2">
      <c r="A34" s="94" t="s">
        <v>168</v>
      </c>
      <c r="B34" s="91">
        <v>30540</v>
      </c>
      <c r="C34" s="91">
        <v>30588</v>
      </c>
      <c r="D34" s="91">
        <v>0</v>
      </c>
      <c r="E34" s="94"/>
      <c r="F34" s="94"/>
      <c r="G34" s="91">
        <f>C34-B34</f>
        <v>48</v>
      </c>
      <c r="H34" s="94"/>
      <c r="I34" s="91">
        <v>30538</v>
      </c>
      <c r="J34" s="91">
        <v>30493</v>
      </c>
      <c r="K34" s="91">
        <f>I34-J34</f>
        <v>45</v>
      </c>
    </row>
    <row r="35" spans="1:13" x14ac:dyDescent="0.2">
      <c r="A35" s="94" t="s">
        <v>167</v>
      </c>
      <c r="B35" s="91">
        <v>7258</v>
      </c>
      <c r="C35" s="91">
        <v>7447</v>
      </c>
      <c r="D35" s="91">
        <v>0</v>
      </c>
      <c r="E35" s="94"/>
      <c r="F35" s="94"/>
      <c r="G35" s="91">
        <f>C35-B35</f>
        <v>189</v>
      </c>
      <c r="H35" s="94"/>
      <c r="I35" s="91">
        <v>7258</v>
      </c>
      <c r="J35" s="91">
        <v>7258</v>
      </c>
      <c r="K35" s="91">
        <f>J35-I35</f>
        <v>0</v>
      </c>
    </row>
    <row r="36" spans="1:13" x14ac:dyDescent="0.2">
      <c r="A36" s="94" t="s">
        <v>166</v>
      </c>
      <c r="B36" s="91">
        <v>7258</v>
      </c>
      <c r="C36" s="91">
        <v>7319</v>
      </c>
      <c r="D36" s="91">
        <v>0</v>
      </c>
      <c r="E36" s="94"/>
      <c r="F36" s="94"/>
      <c r="G36" s="91">
        <f>C36-B36</f>
        <v>61</v>
      </c>
      <c r="H36" s="94"/>
      <c r="I36" s="91">
        <v>7258</v>
      </c>
      <c r="J36" s="91">
        <v>7187</v>
      </c>
      <c r="K36" s="91">
        <f>I36-J36</f>
        <v>71</v>
      </c>
    </row>
    <row r="37" spans="1:13" x14ac:dyDescent="0.2">
      <c r="A37" s="94" t="s">
        <v>165</v>
      </c>
      <c r="B37" s="91">
        <v>43177</v>
      </c>
      <c r="C37" s="91">
        <v>43309</v>
      </c>
      <c r="D37" s="91">
        <v>0</v>
      </c>
      <c r="E37" s="94"/>
      <c r="F37" s="94"/>
      <c r="G37" s="91">
        <f>C37-B37</f>
        <v>132</v>
      </c>
      <c r="H37" s="94"/>
      <c r="I37" s="91">
        <v>43175</v>
      </c>
      <c r="J37" s="91">
        <v>43175</v>
      </c>
      <c r="K37" s="91">
        <f>J37-I37</f>
        <v>0</v>
      </c>
    </row>
    <row r="38" spans="1:13" x14ac:dyDescent="0.2">
      <c r="A38" s="94" t="s">
        <v>164</v>
      </c>
      <c r="B38" s="91">
        <v>142169</v>
      </c>
      <c r="C38" s="91">
        <v>92470</v>
      </c>
      <c r="D38" s="91">
        <v>0</v>
      </c>
      <c r="E38" s="94">
        <v>49709</v>
      </c>
      <c r="F38" s="94"/>
      <c r="G38" s="91">
        <f>(C38+E38)-B38</f>
        <v>10</v>
      </c>
      <c r="H38" s="94"/>
      <c r="I38" s="91">
        <v>142160</v>
      </c>
      <c r="J38" s="91">
        <v>73077</v>
      </c>
      <c r="K38" s="91">
        <f>I38-(J38+L38)</f>
        <v>4963</v>
      </c>
      <c r="L38" s="91">
        <v>64120</v>
      </c>
      <c r="M38" s="91"/>
    </row>
    <row r="39" spans="1:13" x14ac:dyDescent="0.2">
      <c r="A39" s="94" t="s">
        <v>163</v>
      </c>
      <c r="B39" s="91">
        <v>24221</v>
      </c>
      <c r="C39" s="91">
        <v>24990</v>
      </c>
      <c r="D39" s="91">
        <v>0</v>
      </c>
      <c r="E39" s="94"/>
      <c r="F39" s="94"/>
      <c r="G39" s="91">
        <f>C39-B39</f>
        <v>769</v>
      </c>
      <c r="H39" s="94"/>
      <c r="I39" s="91">
        <v>24220</v>
      </c>
      <c r="J39" s="91">
        <v>24219</v>
      </c>
      <c r="K39" s="91">
        <f>I39-J39</f>
        <v>1</v>
      </c>
    </row>
    <row r="40" spans="1:13" x14ac:dyDescent="0.2">
      <c r="A40" s="94" t="s">
        <v>162</v>
      </c>
      <c r="B40" s="91">
        <v>7258</v>
      </c>
      <c r="C40" s="91">
        <v>0</v>
      </c>
      <c r="D40" s="91">
        <v>0</v>
      </c>
      <c r="E40" s="94">
        <v>7258</v>
      </c>
      <c r="F40" s="94"/>
      <c r="G40" s="94"/>
      <c r="H40" s="94"/>
      <c r="I40" s="94">
        <v>7258</v>
      </c>
      <c r="J40" s="91">
        <v>0</v>
      </c>
      <c r="K40" s="91">
        <v>0</v>
      </c>
      <c r="L40" s="91">
        <v>7258</v>
      </c>
      <c r="M40" s="91"/>
    </row>
    <row r="41" spans="1:13" x14ac:dyDescent="0.2">
      <c r="A41" s="94" t="s">
        <v>161</v>
      </c>
      <c r="B41" s="91">
        <v>16850</v>
      </c>
      <c r="C41" s="91">
        <v>17365</v>
      </c>
      <c r="D41" s="91">
        <v>0</v>
      </c>
      <c r="E41" s="94"/>
      <c r="F41" s="94"/>
      <c r="G41" s="91">
        <f>C41-B41</f>
        <v>515</v>
      </c>
      <c r="H41" s="94"/>
      <c r="I41" s="91">
        <v>16849</v>
      </c>
      <c r="J41" s="91">
        <v>16849</v>
      </c>
      <c r="K41" s="91">
        <f>J41-I41</f>
        <v>0</v>
      </c>
    </row>
    <row r="42" spans="1:13" x14ac:dyDescent="0.2">
      <c r="A42" s="94" t="s">
        <v>160</v>
      </c>
      <c r="B42" s="91">
        <v>12637</v>
      </c>
      <c r="C42" s="91">
        <v>12215</v>
      </c>
      <c r="D42" s="91">
        <f>B42-C42</f>
        <v>422</v>
      </c>
      <c r="E42" s="94"/>
      <c r="F42" s="94"/>
      <c r="G42" s="94"/>
      <c r="H42" s="94"/>
      <c r="I42" s="91">
        <v>12636</v>
      </c>
      <c r="J42" s="91">
        <v>12636</v>
      </c>
      <c r="K42" s="91">
        <f>J42-I42</f>
        <v>0</v>
      </c>
    </row>
    <row r="43" spans="1:13" x14ac:dyDescent="0.2">
      <c r="A43" s="94" t="s">
        <v>159</v>
      </c>
      <c r="B43" s="91">
        <v>14743</v>
      </c>
      <c r="C43" s="91">
        <v>14812</v>
      </c>
      <c r="D43" s="91">
        <v>0</v>
      </c>
      <c r="E43" s="94"/>
      <c r="F43" s="94"/>
      <c r="G43" s="91">
        <f>C43-B43</f>
        <v>69</v>
      </c>
      <c r="H43" s="94"/>
      <c r="I43" s="91">
        <v>14743</v>
      </c>
      <c r="J43" s="91">
        <v>69</v>
      </c>
      <c r="K43" s="91">
        <f>I43-(L43+J43)</f>
        <v>430</v>
      </c>
      <c r="L43" s="91">
        <v>14244</v>
      </c>
      <c r="M43" s="91"/>
    </row>
    <row r="44" spans="1:13" x14ac:dyDescent="0.2">
      <c r="A44" s="94" t="s">
        <v>158</v>
      </c>
      <c r="B44" s="91">
        <v>7372</v>
      </c>
      <c r="C44" s="91">
        <v>7402</v>
      </c>
      <c r="D44" s="91">
        <v>0</v>
      </c>
      <c r="E44" s="94"/>
      <c r="F44" s="94"/>
      <c r="G44" s="91">
        <f>C44-B44</f>
        <v>30</v>
      </c>
      <c r="H44" s="94"/>
      <c r="I44" s="91">
        <v>7371</v>
      </c>
      <c r="J44" s="91">
        <v>7371</v>
      </c>
      <c r="K44" s="91">
        <f>J44-I44</f>
        <v>0</v>
      </c>
    </row>
    <row r="45" spans="1:13" x14ac:dyDescent="0.2">
      <c r="A45" s="94" t="s">
        <v>157</v>
      </c>
      <c r="B45" s="91">
        <v>7258</v>
      </c>
      <c r="C45" s="91">
        <v>7323</v>
      </c>
      <c r="D45" s="91">
        <v>0</v>
      </c>
      <c r="E45" s="94"/>
      <c r="F45" s="94"/>
      <c r="G45" s="91">
        <f>C45-B45</f>
        <v>65</v>
      </c>
      <c r="H45" s="94"/>
      <c r="I45" s="91">
        <v>7258</v>
      </c>
      <c r="J45" s="91">
        <v>7258</v>
      </c>
      <c r="K45" s="91">
        <f>J45-I45</f>
        <v>0</v>
      </c>
    </row>
    <row r="46" spans="1:13" x14ac:dyDescent="0.2">
      <c r="A46" s="94" t="s">
        <v>156</v>
      </c>
      <c r="B46" s="91">
        <v>12637</v>
      </c>
      <c r="C46" s="91">
        <v>12777</v>
      </c>
      <c r="D46" s="91">
        <v>0</v>
      </c>
      <c r="E46" s="94"/>
      <c r="F46" s="94"/>
      <c r="G46" s="91">
        <f>C46-B46</f>
        <v>140</v>
      </c>
      <c r="H46" s="94"/>
      <c r="I46" s="91">
        <v>12636</v>
      </c>
      <c r="J46" s="91">
        <v>12636</v>
      </c>
      <c r="K46" s="91">
        <f>J46-I46</f>
        <v>0</v>
      </c>
    </row>
    <row r="47" spans="1:13" x14ac:dyDescent="0.2">
      <c r="A47" s="94" t="s">
        <v>118</v>
      </c>
      <c r="B47" s="91">
        <v>-62</v>
      </c>
      <c r="C47" s="91"/>
      <c r="D47" s="91"/>
      <c r="E47" s="94"/>
      <c r="F47" s="94"/>
      <c r="G47" s="94"/>
      <c r="H47" s="94"/>
      <c r="I47" s="91">
        <v>3</v>
      </c>
      <c r="J47" s="85">
        <v>3</v>
      </c>
      <c r="K47" s="91">
        <v>0</v>
      </c>
    </row>
    <row r="48" spans="1:13" x14ac:dyDescent="0.2">
      <c r="A48" s="94" t="s">
        <v>155</v>
      </c>
      <c r="B48" s="91">
        <f>SUM(B5:B47)</f>
        <v>1117195</v>
      </c>
      <c r="C48" s="91">
        <f>SUM(C7:C47)</f>
        <v>1022508</v>
      </c>
      <c r="D48" s="91">
        <f>SUM(D7:D47)</f>
        <v>27788</v>
      </c>
      <c r="E48" s="94">
        <f>SUM(E7:E47)</f>
        <v>76976</v>
      </c>
      <c r="F48" s="94"/>
      <c r="G48" s="94">
        <f>SUM(G7:G47)</f>
        <v>10015</v>
      </c>
      <c r="H48" s="94"/>
      <c r="I48" s="91">
        <f>SUM(I7:I47)</f>
        <v>1117195</v>
      </c>
      <c r="J48" s="91">
        <f>SUM(J7:J47)</f>
        <v>912333</v>
      </c>
      <c r="K48" s="91">
        <f>SUM(K7:K47)</f>
        <v>31290</v>
      </c>
      <c r="L48" s="94">
        <f>SUM(L7:L47)</f>
        <v>173572</v>
      </c>
      <c r="M48" s="94"/>
    </row>
    <row r="49" spans="1:13" x14ac:dyDescent="0.2">
      <c r="A49" s="94" t="s">
        <v>466</v>
      </c>
      <c r="B49" s="91"/>
      <c r="C49" s="91">
        <v>27788</v>
      </c>
      <c r="E49" s="94"/>
      <c r="F49" s="94"/>
      <c r="G49" s="94"/>
      <c r="H49" s="94"/>
      <c r="I49" s="91"/>
      <c r="J49" s="91">
        <v>31290</v>
      </c>
      <c r="K49" s="95"/>
    </row>
    <row r="50" spans="1:13" ht="3" customHeight="1" x14ac:dyDescent="0.2">
      <c r="A50" s="94"/>
      <c r="B50" s="91"/>
      <c r="C50" s="91"/>
      <c r="D50" s="95"/>
      <c r="E50" s="94"/>
      <c r="F50" s="94"/>
      <c r="G50" s="94"/>
      <c r="H50" s="94"/>
      <c r="I50" s="91"/>
    </row>
    <row r="51" spans="1:13" x14ac:dyDescent="0.2">
      <c r="A51" s="94" t="s">
        <v>154</v>
      </c>
      <c r="B51" s="91"/>
      <c r="C51" s="91"/>
      <c r="D51" s="95"/>
      <c r="E51" s="94"/>
      <c r="F51" s="94"/>
      <c r="G51" s="94"/>
      <c r="H51" s="94"/>
      <c r="I51" s="91"/>
    </row>
    <row r="52" spans="1:13" x14ac:dyDescent="0.2">
      <c r="A52" s="96" t="s">
        <v>465</v>
      </c>
      <c r="B52" s="91">
        <v>105788</v>
      </c>
      <c r="C52" s="91">
        <v>98653</v>
      </c>
      <c r="D52" s="91">
        <f>C52-B52</f>
        <v>-7135</v>
      </c>
      <c r="E52" s="94"/>
      <c r="F52" s="94"/>
      <c r="G52" s="94"/>
      <c r="H52" s="94"/>
      <c r="I52" s="91">
        <v>137788</v>
      </c>
      <c r="J52" s="91">
        <v>108235</v>
      </c>
      <c r="K52" s="91">
        <f>I52-J52</f>
        <v>29553</v>
      </c>
    </row>
    <row r="53" spans="1:13" x14ac:dyDescent="0.2">
      <c r="A53" s="90" t="s">
        <v>153</v>
      </c>
      <c r="B53" s="91">
        <v>2954</v>
      </c>
      <c r="C53" s="91">
        <v>2954</v>
      </c>
      <c r="D53" s="91">
        <f>C53-B53</f>
        <v>0</v>
      </c>
      <c r="E53" s="94"/>
      <c r="F53" s="94"/>
      <c r="G53" s="94"/>
      <c r="H53" s="94"/>
      <c r="I53" s="91">
        <v>2954</v>
      </c>
      <c r="J53" s="91">
        <v>2954</v>
      </c>
      <c r="K53" s="91">
        <f>J53-I53</f>
        <v>0</v>
      </c>
    </row>
    <row r="54" spans="1:13" x14ac:dyDescent="0.2">
      <c r="A54" s="89" t="s">
        <v>152</v>
      </c>
      <c r="B54" s="91"/>
      <c r="C54" s="91"/>
      <c r="D54" s="91"/>
      <c r="E54" s="94"/>
      <c r="F54" s="94"/>
      <c r="G54" s="94"/>
      <c r="H54" s="94"/>
      <c r="I54" s="91"/>
      <c r="J54" s="91"/>
      <c r="K54" s="91"/>
    </row>
    <row r="55" spans="1:13" x14ac:dyDescent="0.2">
      <c r="A55" s="89" t="s">
        <v>151</v>
      </c>
      <c r="B55" s="91">
        <v>10300</v>
      </c>
      <c r="C55" s="91">
        <v>9522</v>
      </c>
      <c r="D55" s="91">
        <f>C55-B55</f>
        <v>-778</v>
      </c>
      <c r="E55" s="94"/>
      <c r="F55" s="94"/>
      <c r="G55" s="94"/>
      <c r="H55" s="94"/>
      <c r="I55" s="91">
        <v>10300</v>
      </c>
      <c r="J55" s="91">
        <v>9439</v>
      </c>
      <c r="K55" s="91">
        <f>I55-J55</f>
        <v>861</v>
      </c>
    </row>
    <row r="56" spans="1:13" x14ac:dyDescent="0.2">
      <c r="A56" s="89" t="s">
        <v>150</v>
      </c>
      <c r="B56" s="91"/>
      <c r="C56" s="91"/>
      <c r="D56" s="91"/>
      <c r="E56" s="94"/>
      <c r="F56" s="94"/>
      <c r="G56" s="94"/>
      <c r="H56" s="94"/>
      <c r="I56" s="91"/>
      <c r="J56" s="91"/>
      <c r="K56" s="91"/>
    </row>
    <row r="57" spans="1:13" x14ac:dyDescent="0.2">
      <c r="A57" s="96" t="s">
        <v>467</v>
      </c>
      <c r="B57" s="91">
        <v>17656</v>
      </c>
      <c r="C57" s="91">
        <v>17656</v>
      </c>
      <c r="D57" s="91">
        <f>C57-B57</f>
        <v>0</v>
      </c>
      <c r="E57" s="94"/>
      <c r="F57" s="94"/>
      <c r="G57" s="94"/>
      <c r="H57" s="94"/>
      <c r="I57" s="91">
        <v>13656</v>
      </c>
      <c r="J57" s="91">
        <v>13656</v>
      </c>
      <c r="K57" s="91">
        <f>J57-I57</f>
        <v>0</v>
      </c>
    </row>
    <row r="58" spans="1:13" x14ac:dyDescent="0.2">
      <c r="A58" s="96" t="s">
        <v>468</v>
      </c>
      <c r="B58" s="91">
        <v>7090</v>
      </c>
      <c r="C58" s="91">
        <v>7090</v>
      </c>
      <c r="D58" s="91">
        <f>C58-B58</f>
        <v>0</v>
      </c>
      <c r="E58" s="94"/>
      <c r="F58" s="94"/>
      <c r="G58" s="94"/>
      <c r="H58" s="94"/>
      <c r="I58" s="91">
        <v>7090</v>
      </c>
      <c r="J58" s="91">
        <v>7090</v>
      </c>
      <c r="K58" s="91">
        <f>J58-I58</f>
        <v>0</v>
      </c>
    </row>
    <row r="59" spans="1:13" x14ac:dyDescent="0.2">
      <c r="A59" s="94" t="s">
        <v>149</v>
      </c>
      <c r="B59" s="91">
        <f>SUM(B52:B58)</f>
        <v>143788</v>
      </c>
      <c r="C59" s="91">
        <f>SUM(C52:C58)</f>
        <v>135875</v>
      </c>
      <c r="D59" s="91">
        <f>C59-B59</f>
        <v>-7913</v>
      </c>
      <c r="E59" s="94"/>
      <c r="F59" s="94"/>
      <c r="G59" s="94"/>
      <c r="H59" s="94"/>
      <c r="I59" s="91">
        <f>SUM(I52:I58)</f>
        <v>171788</v>
      </c>
      <c r="J59" s="91">
        <f>SUM(J52:J58)</f>
        <v>141374</v>
      </c>
      <c r="K59" s="91">
        <f>I59-J59</f>
        <v>30414</v>
      </c>
    </row>
    <row r="60" spans="1:13" ht="9" customHeight="1" x14ac:dyDescent="0.2">
      <c r="A60" s="97"/>
      <c r="B60" s="91"/>
      <c r="C60" s="91"/>
      <c r="D60" s="95"/>
      <c r="E60" s="97"/>
      <c r="F60" s="97"/>
      <c r="G60" s="97"/>
      <c r="H60" s="97"/>
    </row>
    <row r="61" spans="1:13" x14ac:dyDescent="0.2">
      <c r="A61" s="94" t="s">
        <v>148</v>
      </c>
      <c r="B61" s="91">
        <f>100000*1</f>
        <v>100000</v>
      </c>
      <c r="C61" s="91"/>
      <c r="D61" s="91">
        <v>100000</v>
      </c>
      <c r="E61" s="94"/>
      <c r="F61" s="94"/>
      <c r="G61" s="94"/>
      <c r="H61" s="94"/>
    </row>
    <row r="62" spans="1:13" x14ac:dyDescent="0.2">
      <c r="A62" s="96" t="s">
        <v>469</v>
      </c>
      <c r="B62" s="91">
        <f>B48+B59</f>
        <v>1260983</v>
      </c>
      <c r="C62" s="91">
        <f>C48+C59+E62</f>
        <v>1235359</v>
      </c>
      <c r="D62" s="91">
        <f>D48+D59</f>
        <v>19875</v>
      </c>
      <c r="E62" s="94">
        <v>76976</v>
      </c>
      <c r="F62" s="94"/>
      <c r="G62" s="94">
        <f>G48</f>
        <v>10015</v>
      </c>
      <c r="H62" s="94"/>
      <c r="I62" s="91">
        <f>I48+I59</f>
        <v>1288983</v>
      </c>
      <c r="J62" s="91">
        <f>J48+J59+L62</f>
        <v>1214421</v>
      </c>
      <c r="K62" s="91">
        <f>K48+K59</f>
        <v>61704</v>
      </c>
      <c r="L62" s="94">
        <v>160714</v>
      </c>
      <c r="M62" s="94"/>
    </row>
    <row r="63" spans="1:13" ht="3" customHeight="1" x14ac:dyDescent="0.2">
      <c r="A63" s="94"/>
      <c r="B63" s="91"/>
      <c r="C63" s="91"/>
      <c r="D63" s="95"/>
      <c r="E63" s="94"/>
      <c r="F63" s="94"/>
      <c r="G63" s="94"/>
      <c r="H63" s="94"/>
    </row>
    <row r="64" spans="1:13" x14ac:dyDescent="0.2">
      <c r="A64" s="93" t="s">
        <v>147</v>
      </c>
      <c r="B64" s="92">
        <f>B62*1.10231225</f>
        <v>1389997.0079417499</v>
      </c>
      <c r="C64" s="92">
        <f>C62*1.10231225</f>
        <v>1361751.3588477499</v>
      </c>
      <c r="D64" s="92">
        <f>D62*1.10231225</f>
        <v>21908.45596875</v>
      </c>
      <c r="E64" s="92">
        <f>E62*1.10231225</f>
        <v>84851.587755999994</v>
      </c>
      <c r="F64" s="93"/>
      <c r="G64" s="92">
        <f>G62*1.10231225</f>
        <v>11039.65718375</v>
      </c>
      <c r="H64" s="93"/>
      <c r="I64" s="92">
        <f>I62*1.10231225</f>
        <v>1420861.7509417499</v>
      </c>
      <c r="J64" s="92">
        <f>J62*1.10231225</f>
        <v>1338671.14495725</v>
      </c>
      <c r="K64" s="92">
        <f>K62*1.10231225</f>
        <v>68017.075073999993</v>
      </c>
      <c r="L64" s="92">
        <f>L62*1.10231225</f>
        <v>177157.0109465</v>
      </c>
      <c r="M64" s="91"/>
    </row>
    <row r="65" spans="1:4" x14ac:dyDescent="0.2">
      <c r="A65" s="88" t="s">
        <v>443</v>
      </c>
    </row>
    <row r="66" spans="1:4" x14ac:dyDescent="0.2">
      <c r="A66" s="88" t="s">
        <v>146</v>
      </c>
    </row>
    <row r="67" spans="1:4" x14ac:dyDescent="0.2">
      <c r="A67" s="88" t="s">
        <v>444</v>
      </c>
    </row>
    <row r="68" spans="1:4" x14ac:dyDescent="0.2">
      <c r="A68" s="88" t="s">
        <v>445</v>
      </c>
    </row>
    <row r="69" spans="1:4" x14ac:dyDescent="0.2">
      <c r="A69" s="88" t="s">
        <v>447</v>
      </c>
    </row>
    <row r="70" spans="1:4" x14ac:dyDescent="0.2">
      <c r="A70" s="88" t="s">
        <v>470</v>
      </c>
    </row>
    <row r="71" spans="1:4" x14ac:dyDescent="0.2">
      <c r="A71" s="88" t="s">
        <v>471</v>
      </c>
    </row>
    <row r="72" spans="1:4" x14ac:dyDescent="0.2">
      <c r="A72" s="88" t="s">
        <v>472</v>
      </c>
    </row>
    <row r="73" spans="1:4" x14ac:dyDescent="0.2">
      <c r="A73" s="88" t="s">
        <v>473</v>
      </c>
    </row>
    <row r="74" spans="1:4" x14ac:dyDescent="0.2">
      <c r="A74" s="88" t="s">
        <v>390</v>
      </c>
      <c r="D74" s="87"/>
    </row>
    <row r="75" spans="1:4" x14ac:dyDescent="0.2">
      <c r="A75" s="86" t="s">
        <v>369</v>
      </c>
    </row>
    <row r="76" spans="1:4" x14ac:dyDescent="0.2">
      <c r="A76" s="279" t="s">
        <v>389</v>
      </c>
    </row>
  </sheetData>
  <pageMargins left="0.66700000000000004" right="0.67" top="0.54" bottom="0" header="0.5" footer="0.5"/>
  <pageSetup scale="75" orientation="portrait" copies="0"/>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1"/>
  <dimension ref="A1:AU438"/>
  <sheetViews>
    <sheetView zoomScale="60" zoomScaleNormal="60" workbookViewId="0">
      <pane xSplit="1" ySplit="5" topLeftCell="B6" activePane="bottomRight" state="frozen"/>
      <selection pane="topRight" activeCell="B1" sqref="B1"/>
      <selection pane="bottomLeft" activeCell="A6" sqref="A6"/>
      <selection pane="bottomRight"/>
    </sheetView>
  </sheetViews>
  <sheetFormatPr defaultColWidth="7" defaultRowHeight="12.75" customHeight="1" x14ac:dyDescent="0.2"/>
  <cols>
    <col min="1" max="1" width="32.42578125" style="85" customWidth="1"/>
    <col min="2" max="10" width="11.28515625" style="85" customWidth="1"/>
    <col min="11" max="16384" width="7" style="84"/>
  </cols>
  <sheetData>
    <row r="1" spans="1:47" ht="12.75" customHeight="1" x14ac:dyDescent="0.2">
      <c r="A1" s="111" t="s">
        <v>432</v>
      </c>
      <c r="B1" s="111"/>
      <c r="K1" s="114"/>
      <c r="L1" s="114"/>
      <c r="M1" s="114"/>
      <c r="N1" s="114"/>
      <c r="O1" s="114"/>
      <c r="P1" s="114"/>
      <c r="Q1" s="114"/>
      <c r="R1" s="114"/>
      <c r="S1" s="114"/>
      <c r="T1" s="114"/>
      <c r="U1" s="114"/>
      <c r="V1" s="114"/>
      <c r="W1" s="114"/>
      <c r="X1" s="114"/>
      <c r="Y1" s="114"/>
      <c r="Z1" s="114"/>
      <c r="AA1" s="114"/>
      <c r="AB1" s="114"/>
      <c r="AC1" s="114"/>
      <c r="AD1" s="114"/>
      <c r="AE1" s="114"/>
      <c r="AF1" s="114"/>
      <c r="AG1" s="114"/>
      <c r="AH1" s="114"/>
      <c r="AI1" s="114"/>
      <c r="AJ1" s="114"/>
      <c r="AK1" s="114"/>
      <c r="AL1" s="114"/>
      <c r="AM1" s="114"/>
      <c r="AN1" s="114"/>
      <c r="AO1" s="114"/>
      <c r="AP1" s="114"/>
      <c r="AQ1" s="114"/>
      <c r="AR1" s="114"/>
      <c r="AS1" s="114"/>
      <c r="AT1" s="114"/>
      <c r="AU1" s="114"/>
    </row>
    <row r="2" spans="1:47" ht="12.75" customHeight="1" x14ac:dyDescent="0.2">
      <c r="A2" s="242"/>
      <c r="B2" s="242" t="s">
        <v>231</v>
      </c>
      <c r="C2" s="243"/>
      <c r="D2" s="243"/>
      <c r="E2" s="243"/>
      <c r="F2" s="242" t="s">
        <v>230</v>
      </c>
      <c r="G2" s="243"/>
      <c r="H2" s="244"/>
      <c r="I2" s="245"/>
      <c r="J2" s="122"/>
      <c r="K2" s="114"/>
      <c r="L2" s="114"/>
      <c r="M2" s="114"/>
      <c r="N2" s="114"/>
      <c r="O2" s="114"/>
      <c r="P2" s="114"/>
      <c r="Q2" s="114"/>
      <c r="R2" s="114"/>
      <c r="S2" s="114"/>
      <c r="T2" s="114"/>
      <c r="U2" s="114"/>
      <c r="V2" s="114"/>
      <c r="W2" s="114"/>
      <c r="X2" s="114"/>
      <c r="Y2" s="114"/>
      <c r="Z2" s="114"/>
      <c r="AA2" s="114"/>
      <c r="AB2" s="114"/>
      <c r="AC2" s="114"/>
      <c r="AD2" s="114"/>
      <c r="AE2" s="114"/>
      <c r="AF2" s="114"/>
      <c r="AG2" s="114"/>
      <c r="AH2" s="114"/>
      <c r="AI2" s="114"/>
      <c r="AJ2" s="114"/>
      <c r="AK2" s="114"/>
      <c r="AL2" s="114"/>
      <c r="AM2" s="114"/>
      <c r="AN2" s="114"/>
      <c r="AO2" s="114"/>
      <c r="AP2" s="114"/>
      <c r="AQ2" s="114"/>
      <c r="AR2" s="114"/>
      <c r="AS2" s="114"/>
      <c r="AT2" s="114"/>
      <c r="AU2" s="114"/>
    </row>
    <row r="3" spans="1:47" ht="12.75" customHeight="1" x14ac:dyDescent="0.2">
      <c r="B3" s="105" t="s">
        <v>200</v>
      </c>
      <c r="C3" s="240" t="s">
        <v>229</v>
      </c>
      <c r="D3" s="240" t="s">
        <v>66</v>
      </c>
      <c r="E3" s="240"/>
      <c r="F3" s="240" t="s">
        <v>200</v>
      </c>
      <c r="G3" s="240" t="s">
        <v>199</v>
      </c>
      <c r="H3" s="240" t="s">
        <v>66</v>
      </c>
      <c r="I3" s="240" t="s">
        <v>228</v>
      </c>
      <c r="J3" s="240"/>
      <c r="K3" s="114"/>
      <c r="L3" s="114"/>
      <c r="M3" s="114"/>
      <c r="N3" s="114"/>
      <c r="O3" s="114"/>
      <c r="P3" s="114"/>
      <c r="Q3" s="114"/>
      <c r="R3" s="114"/>
      <c r="S3" s="114"/>
      <c r="T3" s="114"/>
      <c r="U3" s="114"/>
      <c r="V3" s="114"/>
      <c r="W3" s="114"/>
      <c r="X3" s="114"/>
      <c r="Y3" s="114"/>
      <c r="Z3" s="114"/>
      <c r="AA3" s="114"/>
      <c r="AB3" s="114"/>
      <c r="AC3" s="114"/>
      <c r="AD3" s="114"/>
      <c r="AE3" s="114"/>
      <c r="AF3" s="114"/>
      <c r="AG3" s="114"/>
      <c r="AH3" s="114"/>
      <c r="AI3" s="114"/>
      <c r="AJ3" s="114"/>
      <c r="AK3" s="114"/>
      <c r="AL3" s="114"/>
      <c r="AM3" s="114"/>
      <c r="AN3" s="114"/>
      <c r="AO3" s="114"/>
      <c r="AP3" s="114"/>
      <c r="AQ3" s="114"/>
      <c r="AR3" s="114"/>
      <c r="AS3" s="114"/>
      <c r="AT3" s="114"/>
      <c r="AU3" s="114"/>
    </row>
    <row r="4" spans="1:47" ht="12.75" customHeight="1" x14ac:dyDescent="0.2">
      <c r="A4" s="104" t="s">
        <v>227</v>
      </c>
      <c r="B4" s="125" t="s">
        <v>226</v>
      </c>
      <c r="C4" s="237" t="s">
        <v>225</v>
      </c>
      <c r="D4" s="237" t="s">
        <v>123</v>
      </c>
      <c r="E4" s="237"/>
      <c r="F4" s="237" t="s">
        <v>224</v>
      </c>
      <c r="G4" s="238">
        <v>36799</v>
      </c>
      <c r="H4" s="237" t="s">
        <v>123</v>
      </c>
      <c r="I4" s="239" t="s">
        <v>223</v>
      </c>
      <c r="J4" s="241"/>
      <c r="K4" s="114"/>
      <c r="L4" s="114"/>
      <c r="M4" s="114"/>
      <c r="N4" s="114"/>
      <c r="O4" s="114"/>
      <c r="P4" s="114"/>
      <c r="Q4" s="114"/>
      <c r="R4" s="114"/>
      <c r="S4" s="114"/>
      <c r="T4" s="114"/>
      <c r="U4" s="114"/>
      <c r="V4" s="114"/>
      <c r="W4" s="114"/>
      <c r="X4" s="114"/>
      <c r="Y4" s="114"/>
      <c r="Z4" s="114"/>
      <c r="AA4" s="114"/>
      <c r="AB4" s="114"/>
      <c r="AC4" s="114"/>
      <c r="AD4" s="114"/>
      <c r="AE4" s="114"/>
      <c r="AF4" s="114"/>
      <c r="AG4" s="114"/>
      <c r="AH4" s="114"/>
      <c r="AI4" s="114"/>
      <c r="AJ4" s="114"/>
      <c r="AK4" s="114"/>
      <c r="AL4" s="114"/>
      <c r="AM4" s="114"/>
      <c r="AN4" s="114"/>
      <c r="AO4" s="114"/>
      <c r="AP4" s="114"/>
      <c r="AQ4" s="114"/>
      <c r="AR4" s="114"/>
      <c r="AS4" s="114"/>
      <c r="AT4" s="114"/>
      <c r="AU4" s="114"/>
    </row>
    <row r="5" spans="1:47" ht="12.75" customHeight="1" x14ac:dyDescent="0.2">
      <c r="B5" s="122"/>
      <c r="C5" s="124" t="s">
        <v>13</v>
      </c>
      <c r="D5" s="124"/>
      <c r="E5" s="124"/>
      <c r="F5" s="124"/>
      <c r="G5" s="123"/>
      <c r="H5" s="122"/>
      <c r="I5" s="122"/>
      <c r="J5" s="122"/>
      <c r="K5" s="114"/>
      <c r="L5" s="114"/>
      <c r="M5" s="114"/>
      <c r="N5" s="114"/>
      <c r="O5" s="114"/>
      <c r="P5" s="114"/>
      <c r="Q5" s="114"/>
      <c r="R5" s="114"/>
      <c r="S5" s="114"/>
      <c r="T5" s="114"/>
      <c r="U5" s="114"/>
      <c r="V5" s="114"/>
      <c r="W5" s="114"/>
      <c r="X5" s="114"/>
      <c r="Y5" s="114"/>
      <c r="Z5" s="114"/>
      <c r="AA5" s="114"/>
      <c r="AB5" s="114"/>
      <c r="AC5" s="114"/>
      <c r="AD5" s="114"/>
      <c r="AE5" s="114"/>
      <c r="AF5" s="114"/>
      <c r="AG5" s="114"/>
      <c r="AH5" s="114"/>
      <c r="AI5" s="114"/>
      <c r="AJ5" s="114"/>
      <c r="AK5" s="114"/>
      <c r="AL5" s="114"/>
      <c r="AM5" s="114"/>
      <c r="AN5" s="114"/>
      <c r="AO5" s="114"/>
      <c r="AP5" s="114"/>
      <c r="AQ5" s="114"/>
      <c r="AR5" s="114"/>
      <c r="AS5" s="114"/>
      <c r="AT5" s="114"/>
      <c r="AU5" s="114"/>
    </row>
    <row r="6" spans="1:47" ht="12.75" customHeight="1" x14ac:dyDescent="0.2">
      <c r="A6" s="85" t="s">
        <v>222</v>
      </c>
      <c r="C6" s="115"/>
      <c r="D6" s="115"/>
      <c r="E6" s="115"/>
      <c r="F6" s="88"/>
      <c r="K6" s="114"/>
      <c r="L6" s="114"/>
      <c r="M6" s="114"/>
      <c r="N6" s="114"/>
      <c r="O6" s="114"/>
      <c r="P6" s="114"/>
      <c r="Q6" s="114"/>
      <c r="R6" s="114"/>
      <c r="S6" s="114"/>
      <c r="T6" s="114"/>
      <c r="U6" s="114"/>
      <c r="V6" s="114"/>
      <c r="W6" s="114"/>
      <c r="X6" s="114"/>
      <c r="Y6" s="114"/>
      <c r="Z6" s="114"/>
      <c r="AA6" s="114"/>
      <c r="AB6" s="114"/>
      <c r="AC6" s="114"/>
      <c r="AD6" s="114"/>
      <c r="AE6" s="114"/>
      <c r="AF6" s="114"/>
      <c r="AG6" s="114"/>
      <c r="AH6" s="114"/>
      <c r="AI6" s="114"/>
      <c r="AJ6" s="114"/>
      <c r="AK6" s="114"/>
      <c r="AL6" s="114"/>
      <c r="AM6" s="114"/>
      <c r="AN6" s="114"/>
      <c r="AO6" s="114"/>
      <c r="AP6" s="114"/>
      <c r="AQ6" s="114"/>
      <c r="AR6" s="114"/>
      <c r="AS6" s="114"/>
      <c r="AT6" s="114"/>
      <c r="AU6" s="114"/>
    </row>
    <row r="7" spans="1:47" ht="12.75" customHeight="1" x14ac:dyDescent="0.2">
      <c r="A7" s="88" t="s">
        <v>194</v>
      </c>
      <c r="B7" s="115">
        <v>46581</v>
      </c>
      <c r="C7" s="115">
        <v>45178</v>
      </c>
      <c r="D7" s="115">
        <v>-1403</v>
      </c>
      <c r="E7" s="115"/>
      <c r="F7" s="115">
        <v>45283</v>
      </c>
      <c r="G7" s="115">
        <v>43932</v>
      </c>
      <c r="H7" s="115">
        <v>-1351</v>
      </c>
      <c r="I7" s="117"/>
      <c r="J7" s="117"/>
      <c r="K7" s="114"/>
      <c r="L7" s="114"/>
      <c r="M7" s="114"/>
      <c r="N7" s="114"/>
      <c r="O7" s="114"/>
      <c r="P7" s="114"/>
      <c r="Q7" s="114"/>
      <c r="R7" s="114"/>
      <c r="S7" s="114"/>
      <c r="T7" s="114"/>
      <c r="U7" s="114"/>
      <c r="V7" s="114"/>
      <c r="W7" s="114"/>
      <c r="X7" s="114"/>
      <c r="Y7" s="114"/>
      <c r="Z7" s="114"/>
      <c r="AA7" s="114"/>
      <c r="AB7" s="114"/>
      <c r="AC7" s="114"/>
      <c r="AD7" s="114"/>
      <c r="AE7" s="114"/>
      <c r="AF7" s="114"/>
      <c r="AG7" s="114"/>
      <c r="AH7" s="114"/>
      <c r="AI7" s="114"/>
      <c r="AJ7" s="114"/>
      <c r="AK7" s="114"/>
      <c r="AL7" s="114"/>
      <c r="AM7" s="114"/>
      <c r="AN7" s="114"/>
      <c r="AO7" s="114"/>
      <c r="AP7" s="114"/>
      <c r="AQ7" s="114"/>
      <c r="AR7" s="114"/>
      <c r="AS7" s="114"/>
      <c r="AT7" s="114"/>
      <c r="AU7" s="114"/>
    </row>
    <row r="8" spans="1:47" ht="12.75" customHeight="1" x14ac:dyDescent="0.2">
      <c r="A8" s="88" t="s">
        <v>193</v>
      </c>
      <c r="B8" s="115">
        <v>89912</v>
      </c>
      <c r="C8" s="115">
        <v>89402</v>
      </c>
      <c r="D8" s="115">
        <v>-510</v>
      </c>
      <c r="E8" s="115"/>
      <c r="F8" s="115">
        <v>87408</v>
      </c>
      <c r="G8" s="115">
        <v>87408</v>
      </c>
      <c r="H8" s="115">
        <v>0</v>
      </c>
      <c r="I8" s="117"/>
      <c r="J8" s="117"/>
      <c r="K8" s="114"/>
      <c r="L8" s="114"/>
      <c r="M8" s="114"/>
      <c r="N8" s="114"/>
      <c r="O8" s="114"/>
      <c r="P8" s="114"/>
      <c r="Q8" s="114"/>
      <c r="R8" s="114"/>
      <c r="S8" s="114"/>
      <c r="T8" s="114"/>
      <c r="U8" s="114"/>
      <c r="V8" s="114"/>
      <c r="W8" s="114"/>
      <c r="X8" s="114"/>
      <c r="Y8" s="114"/>
      <c r="Z8" s="114"/>
      <c r="AA8" s="114"/>
      <c r="AB8" s="114"/>
      <c r="AC8" s="114"/>
      <c r="AD8" s="114"/>
      <c r="AE8" s="114"/>
      <c r="AF8" s="114"/>
      <c r="AG8" s="114"/>
      <c r="AH8" s="114"/>
      <c r="AI8" s="114"/>
      <c r="AJ8" s="114"/>
      <c r="AK8" s="114"/>
      <c r="AL8" s="114"/>
      <c r="AM8" s="114"/>
      <c r="AN8" s="114"/>
      <c r="AO8" s="114"/>
      <c r="AP8" s="114"/>
      <c r="AQ8" s="114"/>
      <c r="AR8" s="114"/>
      <c r="AS8" s="114"/>
      <c r="AT8" s="114"/>
      <c r="AU8" s="114"/>
    </row>
    <row r="9" spans="1:47" ht="12.75" customHeight="1" x14ac:dyDescent="0.2">
      <c r="A9" s="88" t="s">
        <v>192</v>
      </c>
      <c r="B9" s="115">
        <v>7583</v>
      </c>
      <c r="C9" s="115">
        <v>0</v>
      </c>
      <c r="D9" s="115">
        <v>-7583</v>
      </c>
      <c r="E9" s="115"/>
      <c r="F9" s="115">
        <v>7372</v>
      </c>
      <c r="G9" s="115">
        <v>0</v>
      </c>
      <c r="H9" s="115">
        <v>-7372</v>
      </c>
      <c r="I9" s="117"/>
      <c r="J9" s="117"/>
      <c r="K9" s="114"/>
      <c r="L9" s="114"/>
      <c r="M9" s="114"/>
      <c r="N9" s="114"/>
      <c r="O9" s="114"/>
      <c r="P9" s="114"/>
      <c r="Q9" s="114"/>
      <c r="R9" s="114"/>
      <c r="S9" s="114"/>
      <c r="T9" s="114"/>
      <c r="U9" s="114"/>
      <c r="V9" s="114"/>
      <c r="W9" s="114"/>
      <c r="X9" s="114"/>
      <c r="Y9" s="114"/>
      <c r="Z9" s="114"/>
      <c r="AA9" s="114"/>
      <c r="AB9" s="114"/>
      <c r="AC9" s="114"/>
      <c r="AD9" s="114"/>
      <c r="AE9" s="114"/>
      <c r="AF9" s="114"/>
      <c r="AG9" s="114"/>
      <c r="AH9" s="114"/>
      <c r="AI9" s="114"/>
      <c r="AJ9" s="114"/>
      <c r="AK9" s="114"/>
      <c r="AL9" s="114"/>
      <c r="AM9" s="114"/>
      <c r="AN9" s="114"/>
      <c r="AO9" s="114"/>
      <c r="AP9" s="114"/>
      <c r="AQ9" s="114"/>
      <c r="AR9" s="114"/>
      <c r="AS9" s="114"/>
      <c r="AT9" s="114"/>
      <c r="AU9" s="114"/>
    </row>
    <row r="10" spans="1:47" ht="12.75" customHeight="1" x14ac:dyDescent="0.2">
      <c r="A10" s="88" t="s">
        <v>191</v>
      </c>
      <c r="B10" s="115">
        <v>11916</v>
      </c>
      <c r="C10" s="115">
        <v>11916</v>
      </c>
      <c r="D10" s="115">
        <v>0</v>
      </c>
      <c r="E10" s="115"/>
      <c r="F10" s="115">
        <v>11584</v>
      </c>
      <c r="G10" s="115">
        <v>11584</v>
      </c>
      <c r="H10" s="115">
        <v>0</v>
      </c>
      <c r="I10" s="117"/>
      <c r="J10" s="117"/>
      <c r="K10" s="114"/>
      <c r="L10" s="114"/>
      <c r="M10" s="114"/>
      <c r="N10" s="114"/>
      <c r="O10" s="114"/>
      <c r="P10" s="114"/>
      <c r="Q10" s="114"/>
      <c r="R10" s="114"/>
      <c r="S10" s="114"/>
      <c r="T10" s="114"/>
      <c r="U10" s="114"/>
      <c r="V10" s="114"/>
      <c r="W10" s="114"/>
      <c r="X10" s="114"/>
      <c r="Y10" s="114"/>
      <c r="Z10" s="114"/>
      <c r="AA10" s="114"/>
      <c r="AB10" s="114"/>
      <c r="AC10" s="114"/>
      <c r="AD10" s="114"/>
      <c r="AE10" s="114"/>
      <c r="AF10" s="114"/>
      <c r="AG10" s="114"/>
      <c r="AH10" s="114"/>
      <c r="AI10" s="114"/>
      <c r="AJ10" s="114"/>
      <c r="AK10" s="114"/>
      <c r="AL10" s="114"/>
      <c r="AM10" s="114"/>
      <c r="AN10" s="114"/>
      <c r="AO10" s="114"/>
      <c r="AP10" s="114"/>
      <c r="AQ10" s="114"/>
      <c r="AR10" s="114"/>
      <c r="AS10" s="114"/>
      <c r="AT10" s="114"/>
      <c r="AU10" s="114"/>
    </row>
    <row r="11" spans="1:47" ht="12.75" customHeight="1" x14ac:dyDescent="0.2">
      <c r="A11" s="88" t="s">
        <v>190</v>
      </c>
      <c r="B11" s="115">
        <v>8666</v>
      </c>
      <c r="C11" s="115">
        <v>8555</v>
      </c>
      <c r="D11" s="115">
        <v>-111</v>
      </c>
      <c r="E11" s="115"/>
      <c r="F11" s="115">
        <v>8425</v>
      </c>
      <c r="G11" s="115">
        <v>6346</v>
      </c>
      <c r="H11" s="115">
        <v>-129</v>
      </c>
      <c r="I11" s="115">
        <v>1950</v>
      </c>
      <c r="J11" s="115"/>
      <c r="K11" s="114"/>
      <c r="L11" s="114"/>
      <c r="M11" s="114"/>
      <c r="N11" s="114"/>
      <c r="O11" s="114"/>
      <c r="P11" s="114"/>
      <c r="Q11" s="114"/>
      <c r="R11" s="114"/>
      <c r="S11" s="114"/>
      <c r="T11" s="114"/>
      <c r="U11" s="114"/>
      <c r="V11" s="114"/>
      <c r="W11" s="114"/>
      <c r="X11" s="114"/>
      <c r="Y11" s="114"/>
      <c r="Z11" s="114"/>
      <c r="AA11" s="114"/>
      <c r="AB11" s="114"/>
      <c r="AC11" s="114"/>
      <c r="AD11" s="114"/>
      <c r="AE11" s="114"/>
      <c r="AF11" s="114"/>
      <c r="AG11" s="114"/>
      <c r="AH11" s="114"/>
      <c r="AI11" s="114"/>
      <c r="AJ11" s="114"/>
      <c r="AK11" s="114"/>
      <c r="AL11" s="114"/>
      <c r="AM11" s="114"/>
      <c r="AN11" s="114"/>
      <c r="AO11" s="114"/>
      <c r="AP11" s="114"/>
      <c r="AQ11" s="114"/>
      <c r="AR11" s="114"/>
      <c r="AS11" s="114"/>
      <c r="AT11" s="114"/>
      <c r="AU11" s="114"/>
    </row>
    <row r="12" spans="1:47" ht="12.75" customHeight="1" x14ac:dyDescent="0.2">
      <c r="A12" s="88" t="s">
        <v>189</v>
      </c>
      <c r="B12" s="115">
        <v>157076</v>
      </c>
      <c r="C12" s="115">
        <v>157076</v>
      </c>
      <c r="D12" s="115">
        <v>0</v>
      </c>
      <c r="E12" s="115"/>
      <c r="F12" s="115">
        <v>152700</v>
      </c>
      <c r="G12" s="115">
        <v>122667</v>
      </c>
      <c r="H12" s="115">
        <v>-30033</v>
      </c>
      <c r="I12" s="117"/>
      <c r="J12" s="117"/>
      <c r="K12" s="114"/>
      <c r="L12" s="114"/>
      <c r="M12" s="114"/>
      <c r="N12" s="114"/>
      <c r="O12" s="114"/>
      <c r="P12" s="114"/>
      <c r="Q12" s="114"/>
      <c r="R12" s="114"/>
      <c r="S12" s="114"/>
      <c r="T12" s="114"/>
      <c r="U12" s="114"/>
      <c r="V12" s="114"/>
      <c r="W12" s="114"/>
      <c r="X12" s="114"/>
      <c r="Y12" s="114"/>
      <c r="Z12" s="114"/>
      <c r="AA12" s="114"/>
      <c r="AB12" s="114"/>
      <c r="AC12" s="114"/>
      <c r="AD12" s="114"/>
      <c r="AE12" s="114"/>
      <c r="AF12" s="114"/>
      <c r="AG12" s="114"/>
      <c r="AH12" s="114"/>
      <c r="AI12" s="114"/>
      <c r="AJ12" s="114"/>
      <c r="AK12" s="114"/>
      <c r="AL12" s="114"/>
      <c r="AM12" s="114"/>
      <c r="AN12" s="114"/>
      <c r="AO12" s="114"/>
      <c r="AP12" s="114"/>
      <c r="AQ12" s="114"/>
      <c r="AR12" s="114"/>
      <c r="AS12" s="114"/>
      <c r="AT12" s="114"/>
      <c r="AU12" s="114"/>
    </row>
    <row r="13" spans="1:47" ht="12.75" customHeight="1" x14ac:dyDescent="0.2">
      <c r="A13" s="88" t="s">
        <v>188</v>
      </c>
      <c r="B13" s="115">
        <v>25999</v>
      </c>
      <c r="C13" s="115">
        <v>23685</v>
      </c>
      <c r="D13" s="115">
        <v>-2314</v>
      </c>
      <c r="E13" s="115"/>
      <c r="F13" s="115">
        <v>25274</v>
      </c>
      <c r="G13" s="115">
        <v>23609</v>
      </c>
      <c r="H13" s="115">
        <v>-1665</v>
      </c>
      <c r="I13" s="117"/>
      <c r="J13" s="117"/>
      <c r="K13" s="114"/>
      <c r="L13" s="114"/>
      <c r="M13" s="114"/>
      <c r="N13" s="114"/>
      <c r="O13" s="114"/>
      <c r="P13" s="114"/>
      <c r="Q13" s="114"/>
      <c r="R13" s="114"/>
      <c r="S13" s="114"/>
      <c r="T13" s="114"/>
      <c r="U13" s="114"/>
      <c r="V13" s="114"/>
      <c r="W13" s="114"/>
      <c r="X13" s="114"/>
      <c r="Y13" s="114"/>
      <c r="Z13" s="114"/>
      <c r="AA13" s="114"/>
      <c r="AB13" s="114"/>
      <c r="AC13" s="114"/>
      <c r="AD13" s="114"/>
      <c r="AE13" s="114"/>
      <c r="AF13" s="114"/>
      <c r="AG13" s="114"/>
      <c r="AH13" s="114"/>
      <c r="AI13" s="114"/>
      <c r="AJ13" s="114"/>
      <c r="AK13" s="114"/>
      <c r="AL13" s="114"/>
      <c r="AM13" s="114"/>
      <c r="AN13" s="114"/>
      <c r="AO13" s="114"/>
      <c r="AP13" s="114"/>
      <c r="AQ13" s="114"/>
      <c r="AR13" s="114"/>
      <c r="AS13" s="114"/>
      <c r="AT13" s="114"/>
      <c r="AU13" s="114"/>
    </row>
    <row r="14" spans="1:47" ht="12.75" customHeight="1" x14ac:dyDescent="0.2">
      <c r="A14" s="88" t="s">
        <v>187</v>
      </c>
      <c r="B14" s="115">
        <v>7258</v>
      </c>
      <c r="C14" s="115">
        <v>6891</v>
      </c>
      <c r="D14" s="115">
        <v>-367</v>
      </c>
      <c r="E14" s="115"/>
      <c r="F14" s="115">
        <v>7258</v>
      </c>
      <c r="G14" s="115">
        <v>0</v>
      </c>
      <c r="H14" s="115">
        <v>-4272</v>
      </c>
      <c r="I14" s="115">
        <v>2986</v>
      </c>
      <c r="J14" s="115"/>
      <c r="K14" s="114"/>
      <c r="L14" s="114"/>
      <c r="M14" s="114"/>
      <c r="N14" s="114"/>
      <c r="O14" s="114"/>
      <c r="P14" s="114"/>
      <c r="Q14" s="114"/>
      <c r="R14" s="114"/>
      <c r="S14" s="114"/>
      <c r="T14" s="114"/>
      <c r="U14" s="114"/>
      <c r="V14" s="114"/>
      <c r="W14" s="114"/>
      <c r="X14" s="114"/>
      <c r="Y14" s="114"/>
      <c r="Z14" s="114"/>
      <c r="AA14" s="114"/>
      <c r="AB14" s="114"/>
      <c r="AC14" s="114"/>
      <c r="AD14" s="114"/>
      <c r="AE14" s="114"/>
      <c r="AF14" s="114"/>
      <c r="AG14" s="114"/>
      <c r="AH14" s="114"/>
      <c r="AI14" s="114"/>
      <c r="AJ14" s="114"/>
      <c r="AK14" s="114"/>
      <c r="AL14" s="114"/>
      <c r="AM14" s="114"/>
      <c r="AN14" s="114"/>
      <c r="AO14" s="114"/>
      <c r="AP14" s="114"/>
      <c r="AQ14" s="114"/>
      <c r="AR14" s="114"/>
      <c r="AS14" s="114"/>
      <c r="AT14" s="114"/>
      <c r="AU14" s="114"/>
    </row>
    <row r="15" spans="1:47" ht="12.75" customHeight="1" x14ac:dyDescent="0.2">
      <c r="A15" s="88" t="s">
        <v>186</v>
      </c>
      <c r="B15" s="115">
        <v>16249</v>
      </c>
      <c r="C15" s="115">
        <v>16249</v>
      </c>
      <c r="D15" s="115">
        <v>0</v>
      </c>
      <c r="E15" s="115"/>
      <c r="F15" s="115">
        <v>15797</v>
      </c>
      <c r="G15" s="115">
        <v>14802</v>
      </c>
      <c r="H15" s="115">
        <v>-995</v>
      </c>
      <c r="I15" s="117"/>
      <c r="J15" s="117"/>
      <c r="K15" s="114"/>
      <c r="L15" s="114"/>
      <c r="M15" s="114"/>
      <c r="N15" s="114"/>
      <c r="O15" s="114"/>
      <c r="P15" s="114"/>
      <c r="Q15" s="114"/>
      <c r="R15" s="114"/>
      <c r="S15" s="114"/>
      <c r="T15" s="114"/>
      <c r="U15" s="114"/>
      <c r="V15" s="114"/>
      <c r="W15" s="114"/>
      <c r="X15" s="114"/>
      <c r="Y15" s="114"/>
      <c r="Z15" s="114"/>
      <c r="AA15" s="114"/>
      <c r="AB15" s="114"/>
      <c r="AC15" s="114"/>
      <c r="AD15" s="114"/>
      <c r="AE15" s="114"/>
      <c r="AF15" s="114"/>
      <c r="AG15" s="114"/>
      <c r="AH15" s="114"/>
      <c r="AI15" s="114"/>
      <c r="AJ15" s="114"/>
      <c r="AK15" s="114"/>
      <c r="AL15" s="114"/>
      <c r="AM15" s="114"/>
      <c r="AN15" s="114"/>
      <c r="AO15" s="114"/>
      <c r="AP15" s="114"/>
      <c r="AQ15" s="114"/>
      <c r="AR15" s="114"/>
      <c r="AS15" s="114"/>
      <c r="AT15" s="114"/>
      <c r="AU15" s="114"/>
    </row>
    <row r="16" spans="1:47" ht="12.75" customHeight="1" x14ac:dyDescent="0.2">
      <c r="A16" s="88" t="s">
        <v>185</v>
      </c>
      <c r="B16" s="115">
        <v>7258</v>
      </c>
      <c r="C16" s="115">
        <v>0</v>
      </c>
      <c r="D16" s="115">
        <v>-7258</v>
      </c>
      <c r="E16" s="115"/>
      <c r="F16" s="115">
        <v>7258</v>
      </c>
      <c r="G16" s="115">
        <v>7245</v>
      </c>
      <c r="H16" s="115">
        <v>-13</v>
      </c>
      <c r="I16" s="117"/>
      <c r="J16" s="117"/>
      <c r="K16" s="114"/>
      <c r="L16" s="114"/>
      <c r="M16" s="114"/>
      <c r="N16" s="114"/>
      <c r="O16" s="114"/>
      <c r="P16" s="114"/>
      <c r="Q16" s="114"/>
      <c r="R16" s="114"/>
      <c r="S16" s="114"/>
      <c r="T16" s="114"/>
      <c r="U16" s="114"/>
      <c r="V16" s="114"/>
      <c r="W16" s="114"/>
      <c r="X16" s="114"/>
      <c r="Y16" s="114"/>
      <c r="Z16" s="114"/>
      <c r="AA16" s="114"/>
      <c r="AB16" s="114"/>
      <c r="AC16" s="114"/>
      <c r="AD16" s="114"/>
      <c r="AE16" s="114"/>
      <c r="AF16" s="114"/>
      <c r="AG16" s="114"/>
      <c r="AH16" s="114"/>
      <c r="AI16" s="114"/>
      <c r="AJ16" s="114"/>
      <c r="AK16" s="114"/>
      <c r="AL16" s="114"/>
      <c r="AM16" s="114"/>
      <c r="AN16" s="114"/>
      <c r="AO16" s="114"/>
      <c r="AP16" s="114"/>
      <c r="AQ16" s="114"/>
      <c r="AR16" s="114"/>
      <c r="AS16" s="114"/>
      <c r="AT16" s="114"/>
      <c r="AU16" s="114"/>
    </row>
    <row r="17" spans="1:47" ht="12.75" customHeight="1" x14ac:dyDescent="0.2">
      <c r="A17" s="88" t="s">
        <v>184</v>
      </c>
      <c r="B17" s="115">
        <v>190657</v>
      </c>
      <c r="C17" s="115">
        <v>190621</v>
      </c>
      <c r="D17" s="115">
        <v>-36</v>
      </c>
      <c r="E17" s="115"/>
      <c r="F17" s="115">
        <v>185346</v>
      </c>
      <c r="G17" s="115">
        <v>185346</v>
      </c>
      <c r="H17" s="115">
        <v>0</v>
      </c>
      <c r="I17" s="117"/>
      <c r="J17" s="117"/>
      <c r="K17" s="114"/>
      <c r="L17" s="114"/>
      <c r="M17" s="114"/>
      <c r="N17" s="114"/>
      <c r="O17" s="114"/>
      <c r="P17" s="114"/>
      <c r="Q17" s="114"/>
      <c r="R17" s="114"/>
      <c r="S17" s="114"/>
      <c r="T17" s="114"/>
      <c r="U17" s="114"/>
      <c r="V17" s="114"/>
      <c r="W17" s="114"/>
      <c r="X17" s="114"/>
      <c r="Y17" s="114"/>
      <c r="Z17" s="114"/>
      <c r="AA17" s="114"/>
      <c r="AB17" s="114"/>
      <c r="AC17" s="114"/>
      <c r="AD17" s="114"/>
      <c r="AE17" s="114"/>
      <c r="AF17" s="114"/>
      <c r="AG17" s="114"/>
      <c r="AH17" s="114"/>
      <c r="AI17" s="114"/>
      <c r="AJ17" s="114"/>
      <c r="AK17" s="114"/>
      <c r="AL17" s="114"/>
      <c r="AM17" s="114"/>
      <c r="AN17" s="114"/>
      <c r="AO17" s="114"/>
      <c r="AP17" s="114"/>
      <c r="AQ17" s="114"/>
      <c r="AR17" s="114"/>
      <c r="AS17" s="114"/>
      <c r="AT17" s="114"/>
      <c r="AU17" s="114"/>
    </row>
    <row r="18" spans="1:47" ht="12.75" customHeight="1" x14ac:dyDescent="0.2">
      <c r="A18" s="88" t="s">
        <v>183</v>
      </c>
      <c r="B18" s="115">
        <v>11916</v>
      </c>
      <c r="C18" s="115">
        <v>11916</v>
      </c>
      <c r="D18" s="115">
        <v>0</v>
      </c>
      <c r="E18" s="115"/>
      <c r="F18" s="115">
        <v>11584</v>
      </c>
      <c r="G18" s="115">
        <v>11584</v>
      </c>
      <c r="H18" s="115">
        <v>0</v>
      </c>
      <c r="I18" s="117"/>
      <c r="J18" s="117"/>
      <c r="K18" s="114"/>
      <c r="L18" s="114"/>
      <c r="M18" s="114"/>
      <c r="N18" s="114"/>
      <c r="O18" s="114"/>
      <c r="P18" s="114"/>
      <c r="Q18" s="114"/>
      <c r="R18" s="114"/>
      <c r="S18" s="114"/>
      <c r="T18" s="114"/>
      <c r="U18" s="114"/>
      <c r="V18" s="114"/>
      <c r="W18" s="114"/>
      <c r="X18" s="114"/>
      <c r="Y18" s="114"/>
      <c r="Z18" s="114"/>
      <c r="AA18" s="114"/>
      <c r="AB18" s="114"/>
      <c r="AC18" s="114"/>
      <c r="AD18" s="114"/>
      <c r="AE18" s="114"/>
      <c r="AF18" s="114"/>
      <c r="AG18" s="114"/>
      <c r="AH18" s="114"/>
      <c r="AI18" s="114"/>
      <c r="AJ18" s="114"/>
      <c r="AK18" s="114"/>
      <c r="AL18" s="114"/>
      <c r="AM18" s="114"/>
      <c r="AN18" s="114"/>
      <c r="AO18" s="114"/>
      <c r="AP18" s="114"/>
      <c r="AQ18" s="114"/>
      <c r="AR18" s="114"/>
      <c r="AS18" s="114"/>
      <c r="AT18" s="114"/>
      <c r="AU18" s="114"/>
    </row>
    <row r="19" spans="1:47" ht="12.75" customHeight="1" x14ac:dyDescent="0.2">
      <c r="A19" s="88" t="s">
        <v>182</v>
      </c>
      <c r="B19" s="115">
        <v>28165</v>
      </c>
      <c r="C19" s="115">
        <v>27961</v>
      </c>
      <c r="D19" s="115">
        <v>-204</v>
      </c>
      <c r="E19" s="115"/>
      <c r="F19" s="115">
        <v>27381</v>
      </c>
      <c r="G19" s="115">
        <v>27381</v>
      </c>
      <c r="H19" s="115">
        <v>0</v>
      </c>
      <c r="I19" s="117"/>
      <c r="J19" s="117"/>
      <c r="K19" s="114"/>
      <c r="L19" s="114"/>
      <c r="M19" s="114"/>
      <c r="N19" s="114"/>
      <c r="O19" s="114"/>
      <c r="P19" s="114"/>
      <c r="Q19" s="114"/>
      <c r="R19" s="114"/>
      <c r="S19" s="114"/>
      <c r="T19" s="114"/>
      <c r="U19" s="114"/>
      <c r="V19" s="114"/>
      <c r="W19" s="114"/>
      <c r="X19" s="114"/>
      <c r="Y19" s="114"/>
      <c r="Z19" s="114"/>
      <c r="AA19" s="114"/>
      <c r="AB19" s="114"/>
      <c r="AC19" s="114"/>
      <c r="AD19" s="114"/>
      <c r="AE19" s="114"/>
      <c r="AF19" s="114"/>
      <c r="AG19" s="114"/>
      <c r="AH19" s="114"/>
      <c r="AI19" s="114"/>
      <c r="AJ19" s="114"/>
      <c r="AK19" s="114"/>
      <c r="AL19" s="114"/>
      <c r="AM19" s="114"/>
      <c r="AN19" s="114"/>
      <c r="AO19" s="114"/>
      <c r="AP19" s="114"/>
      <c r="AQ19" s="114"/>
      <c r="AR19" s="114"/>
      <c r="AS19" s="114"/>
      <c r="AT19" s="114"/>
      <c r="AU19" s="114"/>
    </row>
    <row r="20" spans="1:47" ht="12.75" customHeight="1" x14ac:dyDescent="0.2">
      <c r="A20" s="88" t="s">
        <v>181</v>
      </c>
      <c r="B20" s="115">
        <v>9750</v>
      </c>
      <c r="C20" s="115">
        <v>9750</v>
      </c>
      <c r="D20" s="115">
        <v>0</v>
      </c>
      <c r="E20" s="115"/>
      <c r="F20" s="115">
        <v>9478</v>
      </c>
      <c r="G20" s="115">
        <v>9478</v>
      </c>
      <c r="H20" s="115">
        <v>0</v>
      </c>
      <c r="I20" s="117"/>
      <c r="J20" s="117"/>
      <c r="K20" s="114"/>
      <c r="L20" s="114"/>
      <c r="M20" s="114"/>
      <c r="N20" s="114"/>
      <c r="O20" s="114"/>
      <c r="P20" s="114"/>
      <c r="Q20" s="114"/>
      <c r="R20" s="114"/>
      <c r="S20" s="114"/>
      <c r="T20" s="114"/>
      <c r="U20" s="114"/>
      <c r="V20" s="114"/>
      <c r="W20" s="114"/>
      <c r="X20" s="114"/>
      <c r="Y20" s="114"/>
      <c r="Z20" s="114"/>
      <c r="AA20" s="114"/>
      <c r="AB20" s="114"/>
      <c r="AC20" s="114"/>
      <c r="AD20" s="114"/>
      <c r="AE20" s="114"/>
      <c r="AF20" s="114"/>
      <c r="AG20" s="114"/>
      <c r="AH20" s="114"/>
      <c r="AI20" s="114"/>
      <c r="AJ20" s="114"/>
      <c r="AK20" s="114"/>
      <c r="AL20" s="114"/>
      <c r="AM20" s="114"/>
      <c r="AN20" s="114"/>
      <c r="AO20" s="114"/>
      <c r="AP20" s="114"/>
      <c r="AQ20" s="114"/>
      <c r="AR20" s="114"/>
      <c r="AS20" s="114"/>
      <c r="AT20" s="114"/>
      <c r="AU20" s="114"/>
    </row>
    <row r="21" spans="1:47" ht="12.75" customHeight="1" x14ac:dyDescent="0.2">
      <c r="A21" s="88" t="s">
        <v>180</v>
      </c>
      <c r="B21" s="115">
        <v>7258</v>
      </c>
      <c r="C21" s="115">
        <v>0</v>
      </c>
      <c r="D21" s="115">
        <v>-7258</v>
      </c>
      <c r="E21" s="115"/>
      <c r="F21" s="115">
        <v>7258</v>
      </c>
      <c r="G21" s="115">
        <v>0</v>
      </c>
      <c r="H21" s="115">
        <v>-7258</v>
      </c>
      <c r="I21" s="117"/>
      <c r="J21" s="117"/>
      <c r="K21" s="114"/>
      <c r="L21" s="114"/>
      <c r="M21" s="114"/>
      <c r="N21" s="114"/>
      <c r="O21" s="114"/>
      <c r="P21" s="114"/>
      <c r="Q21" s="114"/>
      <c r="R21" s="114"/>
      <c r="S21" s="114"/>
      <c r="T21" s="114"/>
      <c r="U21" s="114"/>
      <c r="V21" s="114"/>
      <c r="W21" s="114"/>
      <c r="X21" s="114"/>
      <c r="Y21" s="114"/>
      <c r="Z21" s="114"/>
      <c r="AA21" s="114"/>
      <c r="AB21" s="114"/>
      <c r="AC21" s="114"/>
      <c r="AD21" s="114"/>
      <c r="AE21" s="114"/>
      <c r="AF21" s="114"/>
      <c r="AG21" s="114"/>
      <c r="AH21" s="114"/>
      <c r="AI21" s="114"/>
      <c r="AJ21" s="114"/>
      <c r="AK21" s="114"/>
      <c r="AL21" s="114"/>
      <c r="AM21" s="114"/>
      <c r="AN21" s="114"/>
      <c r="AO21" s="114"/>
      <c r="AP21" s="114"/>
      <c r="AQ21" s="114"/>
      <c r="AR21" s="114"/>
      <c r="AS21" s="114"/>
      <c r="AT21" s="114"/>
      <c r="AU21" s="114"/>
    </row>
    <row r="22" spans="1:47" ht="12.75" customHeight="1" x14ac:dyDescent="0.2">
      <c r="A22" s="88" t="s">
        <v>179</v>
      </c>
      <c r="B22" s="115">
        <v>51997</v>
      </c>
      <c r="C22" s="115">
        <v>51997</v>
      </c>
      <c r="D22" s="115">
        <v>0</v>
      </c>
      <c r="E22" s="115"/>
      <c r="F22" s="115">
        <v>50549</v>
      </c>
      <c r="G22" s="115">
        <v>50549</v>
      </c>
      <c r="H22" s="115">
        <v>0</v>
      </c>
      <c r="I22" s="117"/>
      <c r="J22" s="117"/>
      <c r="K22" s="114"/>
      <c r="L22" s="114"/>
      <c r="M22" s="114"/>
      <c r="N22" s="114"/>
      <c r="O22" s="114"/>
      <c r="P22" s="114"/>
      <c r="Q22" s="114"/>
      <c r="R22" s="114"/>
      <c r="S22" s="114"/>
      <c r="T22" s="114"/>
      <c r="U22" s="114"/>
      <c r="V22" s="114"/>
      <c r="W22" s="114"/>
      <c r="X22" s="114"/>
      <c r="Y22" s="114"/>
      <c r="Z22" s="114"/>
      <c r="AA22" s="114"/>
      <c r="AB22" s="114"/>
      <c r="AC22" s="114"/>
      <c r="AD22" s="114"/>
      <c r="AE22" s="114"/>
      <c r="AF22" s="114"/>
      <c r="AG22" s="114"/>
      <c r="AH22" s="114"/>
      <c r="AI22" s="114"/>
      <c r="AJ22" s="114"/>
      <c r="AK22" s="114"/>
      <c r="AL22" s="114"/>
      <c r="AM22" s="114"/>
      <c r="AN22" s="114"/>
      <c r="AO22" s="114"/>
      <c r="AP22" s="114"/>
      <c r="AQ22" s="114"/>
      <c r="AR22" s="114"/>
      <c r="AS22" s="114"/>
      <c r="AT22" s="114"/>
      <c r="AU22" s="114"/>
    </row>
    <row r="23" spans="1:47" ht="12.75" customHeight="1" x14ac:dyDescent="0.2">
      <c r="A23" s="88" t="s">
        <v>178</v>
      </c>
      <c r="B23" s="115">
        <v>12999</v>
      </c>
      <c r="C23" s="115">
        <v>12999</v>
      </c>
      <c r="D23" s="115">
        <v>0</v>
      </c>
      <c r="E23" s="115"/>
      <c r="F23" s="115">
        <v>12637</v>
      </c>
      <c r="G23" s="115">
        <v>12637</v>
      </c>
      <c r="H23" s="115">
        <v>0</v>
      </c>
      <c r="I23" s="117"/>
      <c r="J23" s="117"/>
      <c r="K23" s="114"/>
      <c r="L23" s="114"/>
      <c r="M23" s="114"/>
      <c r="N23" s="114"/>
      <c r="O23" s="114"/>
      <c r="P23" s="114"/>
      <c r="Q23" s="114"/>
      <c r="R23" s="114"/>
      <c r="S23" s="114"/>
      <c r="T23" s="114"/>
      <c r="U23" s="114"/>
      <c r="V23" s="114"/>
      <c r="W23" s="114"/>
      <c r="X23" s="114"/>
      <c r="Y23" s="114"/>
      <c r="Z23" s="114"/>
      <c r="AA23" s="114"/>
      <c r="AB23" s="114"/>
      <c r="AC23" s="114"/>
      <c r="AD23" s="114"/>
      <c r="AE23" s="114"/>
      <c r="AF23" s="114"/>
      <c r="AG23" s="114"/>
      <c r="AH23" s="114"/>
      <c r="AI23" s="114"/>
      <c r="AJ23" s="114"/>
      <c r="AK23" s="114"/>
      <c r="AL23" s="114"/>
      <c r="AM23" s="114"/>
      <c r="AN23" s="114"/>
      <c r="AO23" s="114"/>
      <c r="AP23" s="114"/>
      <c r="AQ23" s="114"/>
      <c r="AR23" s="114"/>
      <c r="AS23" s="114"/>
      <c r="AT23" s="114"/>
      <c r="AU23" s="114"/>
    </row>
    <row r="24" spans="1:47" ht="12.75" customHeight="1" x14ac:dyDescent="0.2">
      <c r="A24" s="88" t="s">
        <v>177</v>
      </c>
      <c r="B24" s="115">
        <v>7258</v>
      </c>
      <c r="C24" s="115">
        <v>0</v>
      </c>
      <c r="D24" s="115">
        <v>-7258</v>
      </c>
      <c r="E24" s="115"/>
      <c r="F24" s="115">
        <v>7258</v>
      </c>
      <c r="G24" s="115">
        <v>0</v>
      </c>
      <c r="H24" s="115">
        <v>-7258</v>
      </c>
      <c r="I24" s="117"/>
      <c r="J24" s="117"/>
      <c r="K24" s="114"/>
      <c r="L24" s="114"/>
      <c r="M24" s="114"/>
      <c r="N24" s="114"/>
      <c r="O24" s="114"/>
      <c r="P24" s="114"/>
      <c r="Q24" s="114"/>
      <c r="R24" s="114"/>
      <c r="S24" s="114"/>
      <c r="T24" s="114"/>
      <c r="U24" s="114"/>
      <c r="V24" s="114"/>
      <c r="W24" s="114"/>
      <c r="X24" s="114"/>
      <c r="Y24" s="114"/>
      <c r="Z24" s="114"/>
      <c r="AA24" s="114"/>
      <c r="AB24" s="114"/>
      <c r="AC24" s="114"/>
      <c r="AD24" s="114"/>
      <c r="AE24" s="114"/>
      <c r="AF24" s="114"/>
      <c r="AG24" s="114"/>
      <c r="AH24" s="114"/>
      <c r="AI24" s="114"/>
      <c r="AJ24" s="114"/>
      <c r="AK24" s="114"/>
      <c r="AL24" s="114"/>
      <c r="AM24" s="114"/>
      <c r="AN24" s="114"/>
      <c r="AO24" s="114"/>
      <c r="AP24" s="114"/>
      <c r="AQ24" s="114"/>
      <c r="AR24" s="114"/>
      <c r="AS24" s="114"/>
      <c r="AT24" s="114"/>
      <c r="AU24" s="114"/>
    </row>
    <row r="25" spans="1:47" ht="12.75" customHeight="1" x14ac:dyDescent="0.2">
      <c r="A25" s="88" t="s">
        <v>176</v>
      </c>
      <c r="B25" s="115">
        <v>10833</v>
      </c>
      <c r="C25" s="115">
        <v>10833</v>
      </c>
      <c r="D25" s="115">
        <v>0</v>
      </c>
      <c r="E25" s="115"/>
      <c r="F25" s="115">
        <v>10531</v>
      </c>
      <c r="G25" s="115">
        <v>10531</v>
      </c>
      <c r="H25" s="115">
        <v>0</v>
      </c>
      <c r="I25" s="117"/>
      <c r="J25" s="117"/>
      <c r="K25" s="114"/>
      <c r="L25" s="114"/>
      <c r="M25" s="114"/>
      <c r="N25" s="114"/>
      <c r="O25" s="114"/>
      <c r="P25" s="114"/>
      <c r="Q25" s="114"/>
      <c r="R25" s="114"/>
      <c r="S25" s="114"/>
      <c r="T25" s="114"/>
      <c r="U25" s="114"/>
      <c r="V25" s="114"/>
      <c r="W25" s="114"/>
      <c r="X25" s="114"/>
      <c r="Y25" s="114"/>
      <c r="Z25" s="114"/>
      <c r="AA25" s="114"/>
      <c r="AB25" s="114"/>
      <c r="AC25" s="114"/>
      <c r="AD25" s="114"/>
      <c r="AE25" s="114"/>
      <c r="AF25" s="114"/>
      <c r="AG25" s="114"/>
      <c r="AH25" s="114"/>
      <c r="AI25" s="114"/>
      <c r="AJ25" s="114"/>
      <c r="AK25" s="114"/>
      <c r="AL25" s="114"/>
      <c r="AM25" s="114"/>
      <c r="AN25" s="114"/>
      <c r="AO25" s="114"/>
      <c r="AP25" s="114"/>
      <c r="AQ25" s="114"/>
      <c r="AR25" s="114"/>
      <c r="AS25" s="114"/>
      <c r="AT25" s="114"/>
      <c r="AU25" s="114"/>
    </row>
    <row r="26" spans="1:47" ht="12.75" customHeight="1" x14ac:dyDescent="0.2">
      <c r="A26" s="88" t="s">
        <v>175</v>
      </c>
      <c r="B26" s="115">
        <v>8666</v>
      </c>
      <c r="C26" s="115">
        <v>8503</v>
      </c>
      <c r="D26" s="115">
        <v>-163</v>
      </c>
      <c r="E26" s="115"/>
      <c r="F26" s="115">
        <v>8425</v>
      </c>
      <c r="G26" s="115">
        <v>192</v>
      </c>
      <c r="H26" s="115">
        <v>0</v>
      </c>
      <c r="I26" s="115">
        <v>8233</v>
      </c>
      <c r="J26" s="115"/>
      <c r="K26" s="114"/>
      <c r="L26" s="114"/>
      <c r="M26" s="114"/>
      <c r="N26" s="114"/>
      <c r="O26" s="114"/>
      <c r="P26" s="114"/>
      <c r="Q26" s="114"/>
      <c r="R26" s="114"/>
      <c r="S26" s="114"/>
      <c r="T26" s="114"/>
      <c r="U26" s="114"/>
      <c r="V26" s="114"/>
      <c r="W26" s="114"/>
      <c r="X26" s="114"/>
      <c r="Y26" s="114"/>
      <c r="Z26" s="114"/>
      <c r="AA26" s="114"/>
      <c r="AB26" s="114"/>
      <c r="AC26" s="114"/>
      <c r="AD26" s="114"/>
      <c r="AE26" s="114"/>
      <c r="AF26" s="114"/>
      <c r="AG26" s="114"/>
      <c r="AH26" s="114"/>
      <c r="AI26" s="114"/>
      <c r="AJ26" s="114"/>
      <c r="AK26" s="114"/>
      <c r="AL26" s="114"/>
      <c r="AM26" s="114"/>
      <c r="AN26" s="114"/>
      <c r="AO26" s="114"/>
      <c r="AP26" s="114"/>
      <c r="AQ26" s="114"/>
      <c r="AR26" s="114"/>
      <c r="AS26" s="114"/>
      <c r="AT26" s="114"/>
      <c r="AU26" s="114"/>
    </row>
    <row r="27" spans="1:47" ht="12.75" customHeight="1" x14ac:dyDescent="0.2">
      <c r="A27" s="88" t="s">
        <v>174</v>
      </c>
      <c r="B27" s="115">
        <v>11916</v>
      </c>
      <c r="C27" s="115">
        <v>11742</v>
      </c>
      <c r="D27" s="115">
        <v>-174</v>
      </c>
      <c r="E27" s="115"/>
      <c r="F27" s="115">
        <v>11584</v>
      </c>
      <c r="G27" s="115">
        <v>0</v>
      </c>
      <c r="H27" s="115">
        <v>0</v>
      </c>
      <c r="I27" s="115">
        <v>11584</v>
      </c>
      <c r="J27" s="115"/>
      <c r="K27" s="114"/>
      <c r="L27" s="114"/>
      <c r="M27" s="114"/>
      <c r="N27" s="114"/>
      <c r="O27" s="114"/>
      <c r="P27" s="114"/>
      <c r="Q27" s="114"/>
      <c r="R27" s="114"/>
      <c r="S27" s="114"/>
      <c r="T27" s="114"/>
      <c r="U27" s="114"/>
      <c r="V27" s="114"/>
      <c r="W27" s="114"/>
      <c r="X27" s="114"/>
      <c r="Y27" s="114"/>
      <c r="Z27" s="114"/>
      <c r="AA27" s="114"/>
      <c r="AB27" s="114"/>
      <c r="AC27" s="114"/>
      <c r="AD27" s="114"/>
      <c r="AE27" s="114"/>
      <c r="AF27" s="114"/>
      <c r="AG27" s="114"/>
      <c r="AH27" s="114"/>
      <c r="AI27" s="114"/>
      <c r="AJ27" s="114"/>
      <c r="AK27" s="114"/>
      <c r="AL27" s="114"/>
      <c r="AM27" s="114"/>
      <c r="AN27" s="114"/>
      <c r="AO27" s="114"/>
      <c r="AP27" s="114"/>
      <c r="AQ27" s="114"/>
      <c r="AR27" s="114"/>
      <c r="AS27" s="114"/>
      <c r="AT27" s="114"/>
      <c r="AU27" s="114"/>
    </row>
    <row r="28" spans="1:47" ht="12.75" customHeight="1" x14ac:dyDescent="0.2">
      <c r="A28" s="88" t="s">
        <v>173</v>
      </c>
      <c r="B28" s="115">
        <v>7258</v>
      </c>
      <c r="C28" s="115">
        <v>7059</v>
      </c>
      <c r="D28" s="115">
        <v>-199</v>
      </c>
      <c r="E28" s="115"/>
      <c r="F28" s="115">
        <v>7258</v>
      </c>
      <c r="G28" s="115">
        <v>7258</v>
      </c>
      <c r="H28" s="115">
        <v>0</v>
      </c>
      <c r="I28" s="117"/>
      <c r="J28" s="117"/>
      <c r="K28" s="114"/>
      <c r="L28" s="114"/>
      <c r="M28" s="114"/>
      <c r="N28" s="114"/>
      <c r="O28" s="114"/>
      <c r="P28" s="114"/>
      <c r="Q28" s="114"/>
      <c r="R28" s="114"/>
      <c r="S28" s="114"/>
      <c r="T28" s="114"/>
      <c r="U28" s="114"/>
      <c r="V28" s="114"/>
      <c r="W28" s="114"/>
      <c r="X28" s="114"/>
      <c r="Y28" s="114"/>
      <c r="Z28" s="114"/>
      <c r="AA28" s="114"/>
      <c r="AB28" s="114"/>
      <c r="AC28" s="114"/>
      <c r="AD28" s="114"/>
      <c r="AE28" s="114"/>
      <c r="AF28" s="114"/>
      <c r="AG28" s="114"/>
      <c r="AH28" s="114"/>
      <c r="AI28" s="114"/>
      <c r="AJ28" s="114"/>
      <c r="AK28" s="114"/>
      <c r="AL28" s="114"/>
      <c r="AM28" s="114"/>
      <c r="AN28" s="114"/>
      <c r="AO28" s="114"/>
      <c r="AP28" s="114"/>
      <c r="AQ28" s="114"/>
      <c r="AR28" s="114"/>
      <c r="AS28" s="114"/>
      <c r="AT28" s="114"/>
      <c r="AU28" s="114"/>
    </row>
    <row r="29" spans="1:47" ht="12.75" customHeight="1" x14ac:dyDescent="0.2">
      <c r="A29" s="88" t="s">
        <v>172</v>
      </c>
      <c r="B29" s="115">
        <v>10833</v>
      </c>
      <c r="C29" s="115">
        <v>10833</v>
      </c>
      <c r="D29" s="115">
        <v>0</v>
      </c>
      <c r="E29" s="115"/>
      <c r="F29" s="115">
        <v>10531</v>
      </c>
      <c r="G29" s="115">
        <v>234</v>
      </c>
      <c r="H29" s="115">
        <v>0</v>
      </c>
      <c r="I29" s="115">
        <v>10297</v>
      </c>
      <c r="J29" s="115"/>
      <c r="K29" s="114"/>
      <c r="L29" s="114"/>
      <c r="M29" s="114"/>
      <c r="N29" s="114"/>
      <c r="O29" s="114"/>
      <c r="P29" s="114"/>
      <c r="Q29" s="114"/>
      <c r="R29" s="114"/>
      <c r="S29" s="114"/>
      <c r="T29" s="114"/>
      <c r="U29" s="114"/>
      <c r="V29" s="114"/>
      <c r="W29" s="114"/>
      <c r="X29" s="114"/>
      <c r="Y29" s="114"/>
      <c r="Z29" s="114"/>
      <c r="AA29" s="114"/>
      <c r="AB29" s="114"/>
      <c r="AC29" s="114"/>
      <c r="AD29" s="114"/>
      <c r="AE29" s="114"/>
      <c r="AF29" s="114"/>
      <c r="AG29" s="114"/>
      <c r="AH29" s="114"/>
      <c r="AI29" s="114"/>
      <c r="AJ29" s="114"/>
      <c r="AK29" s="114"/>
      <c r="AL29" s="114"/>
      <c r="AM29" s="114"/>
      <c r="AN29" s="114"/>
      <c r="AO29" s="114"/>
      <c r="AP29" s="114"/>
      <c r="AQ29" s="114"/>
      <c r="AR29" s="114"/>
      <c r="AS29" s="114"/>
      <c r="AT29" s="114"/>
      <c r="AU29" s="114"/>
    </row>
    <row r="30" spans="1:47" ht="12.75" customHeight="1" x14ac:dyDescent="0.2">
      <c r="A30" s="88" t="s">
        <v>171</v>
      </c>
      <c r="B30" s="115">
        <v>12999</v>
      </c>
      <c r="C30" s="115">
        <v>5941</v>
      </c>
      <c r="D30" s="115">
        <v>-7058</v>
      </c>
      <c r="E30" s="115"/>
      <c r="F30" s="115">
        <v>12637</v>
      </c>
      <c r="G30" s="115">
        <v>5791</v>
      </c>
      <c r="H30" s="115">
        <v>-6846</v>
      </c>
      <c r="I30" s="117"/>
      <c r="J30" s="117"/>
      <c r="K30" s="114"/>
      <c r="L30" s="114"/>
      <c r="M30" s="114"/>
      <c r="N30" s="114"/>
      <c r="O30" s="114"/>
      <c r="P30" s="114"/>
      <c r="Q30" s="114"/>
      <c r="R30" s="114"/>
      <c r="S30" s="114"/>
      <c r="T30" s="114"/>
      <c r="U30" s="114"/>
      <c r="V30" s="114"/>
      <c r="W30" s="114"/>
      <c r="X30" s="114"/>
      <c r="Y30" s="114"/>
      <c r="Z30" s="114"/>
      <c r="AA30" s="114"/>
      <c r="AB30" s="114"/>
      <c r="AC30" s="114"/>
      <c r="AD30" s="114"/>
      <c r="AE30" s="114"/>
      <c r="AF30" s="114"/>
      <c r="AG30" s="114"/>
      <c r="AH30" s="114"/>
      <c r="AI30" s="114"/>
      <c r="AJ30" s="114"/>
      <c r="AK30" s="114"/>
      <c r="AL30" s="114"/>
      <c r="AM30" s="114"/>
      <c r="AN30" s="114"/>
      <c r="AO30" s="114"/>
      <c r="AP30" s="114"/>
      <c r="AQ30" s="114"/>
      <c r="AR30" s="114"/>
      <c r="AS30" s="114"/>
      <c r="AT30" s="114"/>
      <c r="AU30" s="114"/>
    </row>
    <row r="31" spans="1:47" ht="12.75" customHeight="1" x14ac:dyDescent="0.2">
      <c r="A31" s="89" t="s">
        <v>221</v>
      </c>
      <c r="B31" s="115">
        <v>25000</v>
      </c>
      <c r="C31" s="115">
        <v>23715</v>
      </c>
      <c r="D31" s="115">
        <v>-1285</v>
      </c>
      <c r="E31" s="115"/>
      <c r="F31" s="115">
        <v>25000</v>
      </c>
      <c r="G31" s="115">
        <v>25000</v>
      </c>
      <c r="H31" s="115">
        <v>0</v>
      </c>
      <c r="I31" s="117"/>
      <c r="J31" s="117"/>
      <c r="K31" s="114"/>
      <c r="L31" s="114"/>
      <c r="M31" s="114"/>
      <c r="N31" s="114"/>
      <c r="O31" s="114"/>
      <c r="P31" s="114"/>
      <c r="Q31" s="114"/>
      <c r="R31" s="114"/>
      <c r="S31" s="114"/>
      <c r="T31" s="114"/>
      <c r="U31" s="114"/>
      <c r="V31" s="114"/>
      <c r="W31" s="114"/>
      <c r="X31" s="114"/>
      <c r="Y31" s="114"/>
      <c r="Z31" s="114"/>
      <c r="AA31" s="114"/>
      <c r="AB31" s="114"/>
      <c r="AC31" s="114"/>
      <c r="AD31" s="114"/>
      <c r="AE31" s="114"/>
      <c r="AF31" s="114"/>
      <c r="AG31" s="114"/>
      <c r="AH31" s="114"/>
      <c r="AI31" s="114"/>
      <c r="AJ31" s="114"/>
      <c r="AK31" s="114"/>
      <c r="AL31" s="114"/>
      <c r="AM31" s="114"/>
      <c r="AN31" s="114"/>
      <c r="AO31" s="114"/>
      <c r="AP31" s="114"/>
      <c r="AQ31" s="114"/>
      <c r="AR31" s="114"/>
      <c r="AS31" s="114"/>
      <c r="AT31" s="114"/>
      <c r="AU31" s="114"/>
    </row>
    <row r="32" spans="1:47" ht="12.75" customHeight="1" x14ac:dyDescent="0.2">
      <c r="A32" s="88" t="s">
        <v>170</v>
      </c>
      <c r="B32" s="115">
        <v>14083</v>
      </c>
      <c r="C32" s="115">
        <v>14083</v>
      </c>
      <c r="D32" s="115">
        <v>0</v>
      </c>
      <c r="E32" s="115"/>
      <c r="F32" s="115">
        <v>13690</v>
      </c>
      <c r="G32" s="115">
        <v>13690</v>
      </c>
      <c r="H32" s="115">
        <v>0</v>
      </c>
      <c r="I32" s="117"/>
      <c r="J32" s="117"/>
      <c r="K32" s="114"/>
      <c r="L32" s="114"/>
      <c r="M32" s="114"/>
      <c r="N32" s="114"/>
      <c r="O32" s="114"/>
      <c r="P32" s="114"/>
      <c r="Q32" s="114"/>
      <c r="R32" s="114"/>
      <c r="S32" s="114"/>
      <c r="T32" s="114"/>
      <c r="U32" s="114"/>
      <c r="V32" s="114"/>
      <c r="W32" s="114"/>
      <c r="X32" s="114"/>
      <c r="Y32" s="114"/>
      <c r="Z32" s="114"/>
      <c r="AA32" s="114"/>
      <c r="AB32" s="114"/>
      <c r="AC32" s="114"/>
      <c r="AD32" s="114"/>
      <c r="AE32" s="114"/>
      <c r="AF32" s="114"/>
      <c r="AG32" s="114"/>
      <c r="AH32" s="114"/>
      <c r="AI32" s="114"/>
      <c r="AJ32" s="114"/>
      <c r="AK32" s="114"/>
      <c r="AL32" s="114"/>
      <c r="AM32" s="114"/>
      <c r="AN32" s="114"/>
      <c r="AO32" s="114"/>
      <c r="AP32" s="114"/>
      <c r="AQ32" s="114"/>
      <c r="AR32" s="114"/>
      <c r="AS32" s="114"/>
      <c r="AT32" s="114"/>
      <c r="AU32" s="114"/>
    </row>
    <row r="33" spans="1:47" ht="12.75" customHeight="1" x14ac:dyDescent="0.2">
      <c r="A33" s="88" t="s">
        <v>169</v>
      </c>
      <c r="B33" s="115">
        <v>22749</v>
      </c>
      <c r="C33" s="115">
        <v>22584</v>
      </c>
      <c r="D33" s="115">
        <v>-165</v>
      </c>
      <c r="E33" s="115"/>
      <c r="F33" s="115">
        <v>22115</v>
      </c>
      <c r="G33" s="115">
        <v>22115</v>
      </c>
      <c r="H33" s="115">
        <v>0</v>
      </c>
      <c r="I33" s="117"/>
      <c r="J33" s="117"/>
      <c r="K33" s="114"/>
      <c r="L33" s="114"/>
      <c r="M33" s="114"/>
      <c r="N33" s="114"/>
      <c r="O33" s="114"/>
      <c r="P33" s="114"/>
      <c r="Q33" s="114"/>
      <c r="R33" s="114"/>
      <c r="S33" s="114"/>
      <c r="T33" s="114"/>
      <c r="U33" s="114"/>
      <c r="V33" s="114"/>
      <c r="W33" s="114"/>
      <c r="X33" s="114"/>
      <c r="Y33" s="114"/>
      <c r="Z33" s="114"/>
      <c r="AA33" s="114"/>
      <c r="AB33" s="114"/>
      <c r="AC33" s="114"/>
      <c r="AD33" s="114"/>
      <c r="AE33" s="114"/>
      <c r="AF33" s="114"/>
      <c r="AG33" s="114"/>
      <c r="AH33" s="114"/>
      <c r="AI33" s="114"/>
      <c r="AJ33" s="114"/>
      <c r="AK33" s="114"/>
      <c r="AL33" s="114"/>
      <c r="AM33" s="114"/>
      <c r="AN33" s="114"/>
      <c r="AO33" s="114"/>
      <c r="AP33" s="114"/>
      <c r="AQ33" s="114"/>
      <c r="AR33" s="114"/>
      <c r="AS33" s="114"/>
      <c r="AT33" s="114"/>
      <c r="AU33" s="114"/>
    </row>
    <row r="34" spans="1:47" ht="12.75" customHeight="1" x14ac:dyDescent="0.2">
      <c r="A34" s="88" t="s">
        <v>168</v>
      </c>
      <c r="B34" s="115">
        <v>31415</v>
      </c>
      <c r="C34" s="115">
        <v>31412</v>
      </c>
      <c r="D34" s="115">
        <v>-3</v>
      </c>
      <c r="E34" s="115"/>
      <c r="F34" s="115">
        <v>30540</v>
      </c>
      <c r="G34" s="115">
        <v>30540</v>
      </c>
      <c r="H34" s="115">
        <v>0</v>
      </c>
      <c r="I34" s="117"/>
      <c r="J34" s="117"/>
      <c r="K34" s="114"/>
      <c r="L34" s="114"/>
      <c r="M34" s="114"/>
      <c r="N34" s="114"/>
      <c r="O34" s="114"/>
      <c r="P34" s="114"/>
      <c r="Q34" s="114"/>
      <c r="R34" s="114"/>
      <c r="S34" s="114"/>
      <c r="T34" s="114"/>
      <c r="U34" s="114"/>
      <c r="V34" s="114"/>
      <c r="W34" s="114"/>
      <c r="X34" s="114"/>
      <c r="Y34" s="114"/>
      <c r="Z34" s="114"/>
      <c r="AA34" s="114"/>
      <c r="AB34" s="114"/>
      <c r="AC34" s="114"/>
      <c r="AD34" s="114"/>
      <c r="AE34" s="114"/>
      <c r="AF34" s="114"/>
      <c r="AG34" s="114"/>
      <c r="AH34" s="114"/>
      <c r="AI34" s="114"/>
      <c r="AJ34" s="114"/>
      <c r="AK34" s="114"/>
      <c r="AL34" s="114"/>
      <c r="AM34" s="114"/>
      <c r="AN34" s="114"/>
      <c r="AO34" s="114"/>
      <c r="AP34" s="114"/>
      <c r="AQ34" s="114"/>
      <c r="AR34" s="114"/>
      <c r="AS34" s="114"/>
      <c r="AT34" s="114"/>
      <c r="AU34" s="114"/>
    </row>
    <row r="35" spans="1:47" ht="12.75" customHeight="1" x14ac:dyDescent="0.2">
      <c r="A35" s="88" t="s">
        <v>167</v>
      </c>
      <c r="B35" s="115">
        <v>7258</v>
      </c>
      <c r="C35" s="115">
        <v>7258</v>
      </c>
      <c r="D35" s="115">
        <v>0</v>
      </c>
      <c r="E35" s="115"/>
      <c r="F35" s="115">
        <v>7258</v>
      </c>
      <c r="G35" s="115">
        <v>7258</v>
      </c>
      <c r="H35" s="115">
        <v>0</v>
      </c>
      <c r="I35" s="117"/>
      <c r="J35" s="117"/>
      <c r="K35" s="114"/>
      <c r="L35" s="114"/>
      <c r="M35" s="114"/>
      <c r="N35" s="114"/>
      <c r="O35" s="114"/>
      <c r="P35" s="114"/>
      <c r="Q35" s="114"/>
      <c r="R35" s="114"/>
      <c r="S35" s="114"/>
      <c r="T35" s="114"/>
      <c r="U35" s="114"/>
      <c r="V35" s="114"/>
      <c r="W35" s="114"/>
      <c r="X35" s="114"/>
      <c r="Y35" s="114"/>
      <c r="Z35" s="114"/>
      <c r="AA35" s="114"/>
      <c r="AB35" s="114"/>
      <c r="AC35" s="114"/>
      <c r="AD35" s="114"/>
      <c r="AE35" s="114"/>
      <c r="AF35" s="114"/>
      <c r="AG35" s="114"/>
      <c r="AH35" s="114"/>
      <c r="AI35" s="114"/>
      <c r="AJ35" s="114"/>
      <c r="AK35" s="114"/>
      <c r="AL35" s="114"/>
      <c r="AM35" s="114"/>
      <c r="AN35" s="114"/>
      <c r="AO35" s="114"/>
      <c r="AP35" s="114"/>
      <c r="AQ35" s="114"/>
      <c r="AR35" s="114"/>
      <c r="AS35" s="114"/>
      <c r="AT35" s="114"/>
      <c r="AU35" s="114"/>
    </row>
    <row r="36" spans="1:47" ht="12.75" customHeight="1" x14ac:dyDescent="0.2">
      <c r="A36" s="88" t="s">
        <v>166</v>
      </c>
      <c r="B36" s="115">
        <v>7258</v>
      </c>
      <c r="C36" s="115">
        <v>6976</v>
      </c>
      <c r="D36" s="115">
        <v>-282</v>
      </c>
      <c r="E36" s="115"/>
      <c r="F36" s="115">
        <v>7258</v>
      </c>
      <c r="G36" s="115">
        <v>7258</v>
      </c>
      <c r="H36" s="115">
        <v>0</v>
      </c>
      <c r="I36" s="117"/>
      <c r="J36" s="117"/>
      <c r="K36" s="114"/>
      <c r="L36" s="114"/>
      <c r="M36" s="114"/>
      <c r="N36" s="114"/>
      <c r="O36" s="114"/>
      <c r="P36" s="114"/>
      <c r="Q36" s="114"/>
      <c r="R36" s="114"/>
      <c r="S36" s="114"/>
      <c r="T36" s="114"/>
      <c r="U36" s="114"/>
      <c r="V36" s="114"/>
      <c r="W36" s="114"/>
      <c r="X36" s="114"/>
      <c r="Y36" s="114"/>
      <c r="Z36" s="114"/>
      <c r="AA36" s="114"/>
      <c r="AB36" s="114"/>
      <c r="AC36" s="114"/>
      <c r="AD36" s="114"/>
      <c r="AE36" s="114"/>
      <c r="AF36" s="114"/>
      <c r="AG36" s="114"/>
      <c r="AH36" s="114"/>
      <c r="AI36" s="114"/>
      <c r="AJ36" s="114"/>
      <c r="AK36" s="114"/>
      <c r="AL36" s="114"/>
      <c r="AM36" s="114"/>
      <c r="AN36" s="114"/>
      <c r="AO36" s="114"/>
      <c r="AP36" s="114"/>
      <c r="AQ36" s="114"/>
      <c r="AR36" s="114"/>
      <c r="AS36" s="114"/>
      <c r="AT36" s="114"/>
      <c r="AU36" s="114"/>
    </row>
    <row r="37" spans="1:47" ht="12.75" customHeight="1" x14ac:dyDescent="0.2">
      <c r="A37" s="88" t="s">
        <v>165</v>
      </c>
      <c r="B37" s="115">
        <v>44415</v>
      </c>
      <c r="C37" s="115">
        <v>44350</v>
      </c>
      <c r="D37" s="115">
        <v>-65</v>
      </c>
      <c r="E37" s="115"/>
      <c r="F37" s="115">
        <v>43177</v>
      </c>
      <c r="G37" s="115">
        <v>21709</v>
      </c>
      <c r="H37" s="115">
        <v>0</v>
      </c>
      <c r="I37" s="115">
        <v>21468</v>
      </c>
      <c r="J37" s="115"/>
      <c r="K37" s="114"/>
      <c r="L37" s="114"/>
      <c r="M37" s="114"/>
      <c r="N37" s="114"/>
      <c r="O37" s="114"/>
      <c r="P37" s="114"/>
      <c r="Q37" s="114"/>
      <c r="R37" s="114"/>
      <c r="S37" s="114"/>
      <c r="T37" s="114"/>
      <c r="U37" s="114"/>
      <c r="V37" s="114"/>
      <c r="W37" s="114"/>
      <c r="X37" s="114"/>
      <c r="Y37" s="114"/>
      <c r="Z37" s="114"/>
      <c r="AA37" s="114"/>
      <c r="AB37" s="114"/>
      <c r="AC37" s="114"/>
      <c r="AD37" s="114"/>
      <c r="AE37" s="114"/>
      <c r="AF37" s="114"/>
      <c r="AG37" s="114"/>
      <c r="AH37" s="114"/>
      <c r="AI37" s="114"/>
      <c r="AJ37" s="114"/>
      <c r="AK37" s="114"/>
      <c r="AL37" s="114"/>
      <c r="AM37" s="114"/>
      <c r="AN37" s="114"/>
      <c r="AO37" s="114"/>
      <c r="AP37" s="114"/>
      <c r="AQ37" s="114"/>
      <c r="AR37" s="114"/>
      <c r="AS37" s="114"/>
      <c r="AT37" s="114"/>
      <c r="AU37" s="114"/>
    </row>
    <row r="38" spans="1:47" ht="12.75" customHeight="1" x14ac:dyDescent="0.2">
      <c r="A38" s="88" t="s">
        <v>164</v>
      </c>
      <c r="B38" s="115">
        <v>146243</v>
      </c>
      <c r="C38" s="115">
        <v>145448</v>
      </c>
      <c r="D38" s="115">
        <v>-795</v>
      </c>
      <c r="E38" s="115"/>
      <c r="F38" s="115">
        <v>142169</v>
      </c>
      <c r="G38" s="115">
        <v>94083</v>
      </c>
      <c r="H38" s="115">
        <v>-1790</v>
      </c>
      <c r="I38" s="115">
        <v>46297</v>
      </c>
      <c r="J38" s="115"/>
      <c r="K38" s="114"/>
      <c r="L38" s="114"/>
      <c r="M38" s="114"/>
      <c r="N38" s="114"/>
      <c r="O38" s="114"/>
      <c r="P38" s="114"/>
      <c r="Q38" s="114"/>
      <c r="R38" s="114"/>
      <c r="S38" s="114"/>
      <c r="T38" s="114"/>
      <c r="U38" s="114"/>
      <c r="V38" s="114"/>
      <c r="W38" s="114"/>
      <c r="X38" s="114"/>
      <c r="Y38" s="114"/>
      <c r="Z38" s="114"/>
      <c r="AA38" s="114"/>
      <c r="AB38" s="114"/>
      <c r="AC38" s="114"/>
      <c r="AD38" s="114"/>
      <c r="AE38" s="114"/>
      <c r="AF38" s="114"/>
      <c r="AG38" s="114"/>
      <c r="AH38" s="114"/>
      <c r="AI38" s="114"/>
      <c r="AJ38" s="114"/>
      <c r="AK38" s="114"/>
      <c r="AL38" s="114"/>
      <c r="AM38" s="114"/>
      <c r="AN38" s="114"/>
      <c r="AO38" s="114"/>
      <c r="AP38" s="114"/>
      <c r="AQ38" s="114"/>
      <c r="AR38" s="114"/>
      <c r="AS38" s="114"/>
      <c r="AT38" s="114"/>
      <c r="AU38" s="114"/>
    </row>
    <row r="39" spans="1:47" ht="12.75" customHeight="1" x14ac:dyDescent="0.2">
      <c r="A39" s="88" t="s">
        <v>163</v>
      </c>
      <c r="B39" s="115">
        <v>24915</v>
      </c>
      <c r="C39" s="115">
        <v>24915</v>
      </c>
      <c r="D39" s="115">
        <v>0</v>
      </c>
      <c r="E39" s="115"/>
      <c r="F39" s="115">
        <v>24221</v>
      </c>
      <c r="G39" s="115">
        <v>23976</v>
      </c>
      <c r="H39" s="115">
        <v>-245</v>
      </c>
      <c r="I39" s="117"/>
      <c r="J39" s="117"/>
      <c r="K39" s="114"/>
      <c r="L39" s="114"/>
      <c r="M39" s="114"/>
      <c r="N39" s="114"/>
      <c r="O39" s="114"/>
      <c r="P39" s="114"/>
      <c r="Q39" s="114"/>
      <c r="R39" s="114"/>
      <c r="S39" s="114"/>
      <c r="T39" s="114"/>
      <c r="U39" s="114"/>
      <c r="V39" s="114"/>
      <c r="W39" s="114"/>
      <c r="X39" s="114"/>
      <c r="Y39" s="114"/>
      <c r="Z39" s="114"/>
      <c r="AA39" s="114"/>
      <c r="AB39" s="114"/>
      <c r="AC39" s="114"/>
      <c r="AD39" s="114"/>
      <c r="AE39" s="114"/>
      <c r="AF39" s="114"/>
      <c r="AG39" s="114"/>
      <c r="AH39" s="114"/>
      <c r="AI39" s="114"/>
      <c r="AJ39" s="114"/>
      <c r="AK39" s="114"/>
      <c r="AL39" s="114"/>
      <c r="AM39" s="114"/>
      <c r="AN39" s="114"/>
      <c r="AO39" s="114"/>
      <c r="AP39" s="114"/>
      <c r="AQ39" s="114"/>
      <c r="AR39" s="114"/>
      <c r="AS39" s="114"/>
      <c r="AT39" s="114"/>
      <c r="AU39" s="114"/>
    </row>
    <row r="40" spans="1:47" ht="12.75" customHeight="1" x14ac:dyDescent="0.2">
      <c r="A40" s="88" t="s">
        <v>220</v>
      </c>
      <c r="B40" s="115">
        <v>7258</v>
      </c>
      <c r="C40" s="115">
        <v>0</v>
      </c>
      <c r="D40" s="115">
        <v>-7258</v>
      </c>
      <c r="E40" s="115"/>
      <c r="F40" s="115">
        <v>7258</v>
      </c>
      <c r="G40" s="115">
        <v>0</v>
      </c>
      <c r="H40" s="115">
        <v>0</v>
      </c>
      <c r="I40" s="115">
        <v>7258</v>
      </c>
      <c r="J40" s="115"/>
      <c r="K40" s="114"/>
      <c r="L40" s="114"/>
      <c r="M40" s="114"/>
      <c r="N40" s="114"/>
      <c r="O40" s="114"/>
      <c r="P40" s="114"/>
      <c r="Q40" s="114"/>
      <c r="R40" s="114"/>
      <c r="S40" s="114"/>
      <c r="T40" s="114"/>
      <c r="U40" s="114"/>
      <c r="V40" s="114"/>
      <c r="W40" s="114"/>
      <c r="X40" s="114"/>
      <c r="Y40" s="114"/>
      <c r="Z40" s="114"/>
      <c r="AA40" s="114"/>
      <c r="AB40" s="114"/>
      <c r="AC40" s="114"/>
      <c r="AD40" s="114"/>
      <c r="AE40" s="114"/>
      <c r="AF40" s="114"/>
      <c r="AG40" s="114"/>
      <c r="AH40" s="114"/>
      <c r="AI40" s="114"/>
      <c r="AJ40" s="114"/>
      <c r="AK40" s="114"/>
      <c r="AL40" s="114"/>
      <c r="AM40" s="114"/>
      <c r="AN40" s="114"/>
      <c r="AO40" s="114"/>
      <c r="AP40" s="114"/>
      <c r="AQ40" s="114"/>
      <c r="AR40" s="114"/>
      <c r="AS40" s="114"/>
      <c r="AT40" s="114"/>
      <c r="AU40" s="114"/>
    </row>
    <row r="41" spans="1:47" ht="12.75" customHeight="1" x14ac:dyDescent="0.2">
      <c r="A41" s="88" t="s">
        <v>161</v>
      </c>
      <c r="B41" s="115">
        <v>17332</v>
      </c>
      <c r="C41" s="115">
        <v>17332</v>
      </c>
      <c r="D41" s="115">
        <v>0</v>
      </c>
      <c r="E41" s="115"/>
      <c r="F41" s="115">
        <v>16850</v>
      </c>
      <c r="G41" s="115">
        <v>16850</v>
      </c>
      <c r="H41" s="115">
        <v>0</v>
      </c>
      <c r="I41" s="117"/>
      <c r="J41" s="117"/>
      <c r="K41" s="114"/>
      <c r="L41" s="114"/>
      <c r="M41" s="114"/>
      <c r="N41" s="114"/>
      <c r="O41" s="114"/>
      <c r="P41" s="114"/>
      <c r="Q41" s="114"/>
      <c r="R41" s="114"/>
      <c r="S41" s="114"/>
      <c r="T41" s="114"/>
      <c r="U41" s="114"/>
      <c r="V41" s="114"/>
      <c r="W41" s="114"/>
      <c r="X41" s="114"/>
      <c r="Y41" s="114"/>
      <c r="Z41" s="114"/>
      <c r="AA41" s="114"/>
      <c r="AB41" s="114"/>
      <c r="AC41" s="114"/>
      <c r="AD41" s="114"/>
      <c r="AE41" s="114"/>
      <c r="AF41" s="114"/>
      <c r="AG41" s="114"/>
      <c r="AH41" s="114"/>
      <c r="AI41" s="114"/>
      <c r="AJ41" s="114"/>
      <c r="AK41" s="114"/>
      <c r="AL41" s="114"/>
      <c r="AM41" s="114"/>
      <c r="AN41" s="114"/>
      <c r="AO41" s="114"/>
      <c r="AP41" s="114"/>
      <c r="AQ41" s="114"/>
      <c r="AR41" s="114"/>
      <c r="AS41" s="114"/>
      <c r="AT41" s="114"/>
      <c r="AU41" s="114"/>
    </row>
    <row r="42" spans="1:47" ht="12.75" customHeight="1" x14ac:dyDescent="0.2">
      <c r="A42" s="88" t="s">
        <v>160</v>
      </c>
      <c r="B42" s="115">
        <v>12999</v>
      </c>
      <c r="C42" s="115">
        <v>12999</v>
      </c>
      <c r="D42" s="115">
        <v>0</v>
      </c>
      <c r="E42" s="115"/>
      <c r="F42" s="115">
        <v>12637</v>
      </c>
      <c r="G42" s="115">
        <v>12637</v>
      </c>
      <c r="H42" s="115">
        <v>0</v>
      </c>
      <c r="I42" s="117"/>
      <c r="J42" s="117"/>
      <c r="K42" s="114"/>
      <c r="L42" s="114"/>
      <c r="M42" s="114"/>
      <c r="N42" s="114"/>
      <c r="O42" s="114"/>
      <c r="P42" s="114"/>
      <c r="Q42" s="114"/>
      <c r="R42" s="114"/>
      <c r="S42" s="114"/>
      <c r="T42" s="114"/>
      <c r="U42" s="114"/>
      <c r="V42" s="114"/>
      <c r="W42" s="114"/>
      <c r="X42" s="114"/>
      <c r="Y42" s="114"/>
      <c r="Z42" s="114"/>
      <c r="AA42" s="114"/>
      <c r="AB42" s="114"/>
      <c r="AC42" s="114"/>
      <c r="AD42" s="114"/>
      <c r="AE42" s="114"/>
      <c r="AF42" s="114"/>
      <c r="AG42" s="114"/>
      <c r="AH42" s="114"/>
      <c r="AI42" s="114"/>
      <c r="AJ42" s="114"/>
      <c r="AK42" s="114"/>
      <c r="AL42" s="114"/>
      <c r="AM42" s="114"/>
      <c r="AN42" s="114"/>
      <c r="AO42" s="114"/>
      <c r="AP42" s="114"/>
      <c r="AQ42" s="114"/>
      <c r="AR42" s="114"/>
      <c r="AS42" s="114"/>
      <c r="AT42" s="114"/>
      <c r="AU42" s="114"/>
    </row>
    <row r="43" spans="1:47" ht="12.75" customHeight="1" x14ac:dyDescent="0.2">
      <c r="A43" s="88" t="s">
        <v>159</v>
      </c>
      <c r="B43" s="115">
        <v>15166</v>
      </c>
      <c r="C43" s="115">
        <v>15109</v>
      </c>
      <c r="D43" s="115">
        <v>-57</v>
      </c>
      <c r="E43" s="115"/>
      <c r="F43" s="115">
        <v>14743</v>
      </c>
      <c r="G43" s="115">
        <v>14743</v>
      </c>
      <c r="H43" s="115">
        <v>0</v>
      </c>
      <c r="I43" s="117"/>
      <c r="J43" s="117"/>
      <c r="K43" s="114"/>
      <c r="L43" s="114"/>
      <c r="M43" s="114"/>
      <c r="N43" s="114"/>
      <c r="O43" s="114"/>
      <c r="P43" s="114"/>
      <c r="Q43" s="114"/>
      <c r="R43" s="114"/>
      <c r="S43" s="114"/>
      <c r="T43" s="114"/>
      <c r="U43" s="114"/>
      <c r="V43" s="114"/>
      <c r="W43" s="114"/>
      <c r="X43" s="114"/>
      <c r="Y43" s="114"/>
      <c r="Z43" s="114"/>
      <c r="AA43" s="114"/>
      <c r="AB43" s="114"/>
      <c r="AC43" s="114"/>
      <c r="AD43" s="114"/>
      <c r="AE43" s="114"/>
      <c r="AF43" s="114"/>
      <c r="AG43" s="114"/>
      <c r="AH43" s="114"/>
      <c r="AI43" s="114"/>
      <c r="AJ43" s="114"/>
      <c r="AK43" s="114"/>
      <c r="AL43" s="114"/>
      <c r="AM43" s="114"/>
      <c r="AN43" s="114"/>
      <c r="AO43" s="114"/>
      <c r="AP43" s="114"/>
      <c r="AQ43" s="114"/>
      <c r="AR43" s="114"/>
      <c r="AS43" s="114"/>
      <c r="AT43" s="114"/>
      <c r="AU43" s="114"/>
    </row>
    <row r="44" spans="1:47" ht="12.75" customHeight="1" x14ac:dyDescent="0.2">
      <c r="A44" s="88" t="s">
        <v>158</v>
      </c>
      <c r="B44" s="115">
        <v>7583</v>
      </c>
      <c r="C44" s="115">
        <v>7249</v>
      </c>
      <c r="D44" s="115">
        <v>-334</v>
      </c>
      <c r="E44" s="115"/>
      <c r="F44" s="115">
        <v>7372</v>
      </c>
      <c r="G44" s="115">
        <v>7372</v>
      </c>
      <c r="H44" s="115">
        <v>0</v>
      </c>
      <c r="I44" s="117"/>
      <c r="J44" s="117"/>
      <c r="K44" s="114"/>
      <c r="L44" s="114"/>
      <c r="M44" s="114"/>
      <c r="N44" s="114"/>
      <c r="O44" s="114"/>
      <c r="P44" s="114"/>
      <c r="Q44" s="114"/>
      <c r="R44" s="114"/>
      <c r="S44" s="114"/>
      <c r="T44" s="114"/>
      <c r="U44" s="114"/>
      <c r="V44" s="114"/>
      <c r="W44" s="114"/>
      <c r="X44" s="114"/>
      <c r="Y44" s="114"/>
      <c r="Z44" s="114"/>
      <c r="AA44" s="114"/>
      <c r="AB44" s="114"/>
      <c r="AC44" s="114"/>
      <c r="AD44" s="114"/>
      <c r="AE44" s="114"/>
      <c r="AF44" s="114"/>
      <c r="AG44" s="114"/>
      <c r="AH44" s="114"/>
      <c r="AI44" s="114"/>
      <c r="AJ44" s="114"/>
      <c r="AK44" s="114"/>
      <c r="AL44" s="114"/>
      <c r="AM44" s="114"/>
      <c r="AN44" s="114"/>
      <c r="AO44" s="114"/>
      <c r="AP44" s="114"/>
      <c r="AQ44" s="114"/>
      <c r="AR44" s="114"/>
      <c r="AS44" s="114"/>
      <c r="AT44" s="114"/>
      <c r="AU44" s="114"/>
    </row>
    <row r="45" spans="1:47" ht="12.75" customHeight="1" x14ac:dyDescent="0.2">
      <c r="A45" s="88" t="s">
        <v>157</v>
      </c>
      <c r="B45" s="115">
        <v>7258</v>
      </c>
      <c r="C45" s="115">
        <v>7258</v>
      </c>
      <c r="D45" s="115">
        <v>0</v>
      </c>
      <c r="E45" s="115"/>
      <c r="F45" s="115">
        <v>7258</v>
      </c>
      <c r="G45" s="115">
        <v>7258</v>
      </c>
      <c r="H45" s="115">
        <v>0</v>
      </c>
      <c r="I45" s="117"/>
      <c r="J45" s="117"/>
      <c r="K45" s="114"/>
      <c r="L45" s="114"/>
      <c r="M45" s="114"/>
      <c r="N45" s="114"/>
      <c r="O45" s="114"/>
      <c r="P45" s="114"/>
      <c r="Q45" s="114"/>
      <c r="R45" s="114"/>
      <c r="S45" s="114"/>
      <c r="T45" s="114"/>
      <c r="U45" s="114"/>
      <c r="V45" s="114"/>
      <c r="W45" s="114"/>
      <c r="X45" s="114"/>
      <c r="Y45" s="114"/>
      <c r="Z45" s="114"/>
      <c r="AA45" s="114"/>
      <c r="AB45" s="114"/>
      <c r="AC45" s="114"/>
      <c r="AD45" s="114"/>
      <c r="AE45" s="114"/>
      <c r="AF45" s="114"/>
      <c r="AG45" s="114"/>
      <c r="AH45" s="114"/>
      <c r="AI45" s="114"/>
      <c r="AJ45" s="114"/>
      <c r="AK45" s="114"/>
      <c r="AL45" s="114"/>
      <c r="AM45" s="114"/>
      <c r="AN45" s="114"/>
      <c r="AO45" s="114"/>
      <c r="AP45" s="114"/>
      <c r="AQ45" s="114"/>
      <c r="AR45" s="114"/>
      <c r="AS45" s="114"/>
      <c r="AT45" s="114"/>
      <c r="AU45" s="114"/>
    </row>
    <row r="46" spans="1:47" ht="12.75" customHeight="1" x14ac:dyDescent="0.2">
      <c r="A46" s="88" t="s">
        <v>156</v>
      </c>
      <c r="B46" s="115">
        <v>12999</v>
      </c>
      <c r="C46" s="115">
        <v>12999</v>
      </c>
      <c r="D46" s="115">
        <v>0</v>
      </c>
      <c r="E46" s="115"/>
      <c r="F46" s="115">
        <v>12637</v>
      </c>
      <c r="G46" s="115">
        <v>12637</v>
      </c>
      <c r="H46" s="115">
        <v>0</v>
      </c>
      <c r="I46" s="117"/>
      <c r="J46" s="117"/>
      <c r="K46" s="114"/>
      <c r="L46" s="114"/>
      <c r="M46" s="114"/>
      <c r="N46" s="114"/>
      <c r="O46" s="114"/>
      <c r="P46" s="114"/>
      <c r="Q46" s="114"/>
      <c r="R46" s="114"/>
      <c r="S46" s="114"/>
      <c r="T46" s="114"/>
      <c r="U46" s="114"/>
      <c r="V46" s="114"/>
      <c r="W46" s="114"/>
      <c r="X46" s="114"/>
      <c r="Y46" s="114"/>
      <c r="Z46" s="114"/>
      <c r="AA46" s="114"/>
      <c r="AB46" s="114"/>
      <c r="AC46" s="114"/>
      <c r="AD46" s="114"/>
      <c r="AE46" s="114"/>
      <c r="AF46" s="114"/>
      <c r="AG46" s="114"/>
      <c r="AH46" s="114"/>
      <c r="AI46" s="114"/>
      <c r="AJ46" s="114"/>
      <c r="AK46" s="114"/>
      <c r="AL46" s="114"/>
      <c r="AM46" s="114"/>
      <c r="AN46" s="114"/>
      <c r="AO46" s="114"/>
      <c r="AP46" s="114"/>
      <c r="AQ46" s="114"/>
      <c r="AR46" s="114"/>
      <c r="AS46" s="114"/>
      <c r="AT46" s="114"/>
      <c r="AU46" s="114"/>
    </row>
    <row r="47" spans="1:47" ht="12.75" customHeight="1" x14ac:dyDescent="0.2">
      <c r="A47" s="88" t="s">
        <v>118</v>
      </c>
      <c r="B47" s="115">
        <v>3</v>
      </c>
      <c r="C47" s="115">
        <v>3</v>
      </c>
      <c r="D47" s="115">
        <v>3</v>
      </c>
      <c r="E47" s="115"/>
      <c r="F47" s="115">
        <v>1</v>
      </c>
      <c r="G47" s="115"/>
      <c r="H47" s="115">
        <v>0</v>
      </c>
      <c r="I47" s="117"/>
      <c r="J47" s="117"/>
      <c r="K47" s="114"/>
      <c r="L47" s="114"/>
      <c r="M47" s="114"/>
      <c r="N47" s="114"/>
      <c r="O47" s="114"/>
      <c r="P47" s="114"/>
      <c r="Q47" s="114"/>
      <c r="R47" s="114"/>
      <c r="S47" s="114"/>
      <c r="T47" s="114"/>
      <c r="U47" s="114"/>
      <c r="V47" s="114"/>
      <c r="W47" s="114"/>
      <c r="X47" s="114"/>
      <c r="Y47" s="114"/>
      <c r="Z47" s="114"/>
      <c r="AA47" s="114"/>
      <c r="AB47" s="114"/>
      <c r="AC47" s="114"/>
      <c r="AD47" s="114"/>
      <c r="AE47" s="114"/>
      <c r="AF47" s="114"/>
      <c r="AG47" s="114"/>
      <c r="AH47" s="114"/>
      <c r="AI47" s="114"/>
      <c r="AJ47" s="114"/>
      <c r="AK47" s="114"/>
      <c r="AL47" s="114"/>
      <c r="AM47" s="114"/>
      <c r="AN47" s="114"/>
      <c r="AO47" s="114"/>
      <c r="AP47" s="114"/>
      <c r="AQ47" s="114"/>
      <c r="AR47" s="114"/>
      <c r="AS47" s="114"/>
      <c r="AT47" s="114"/>
      <c r="AU47" s="114"/>
    </row>
    <row r="48" spans="1:47" ht="12.75" customHeight="1" x14ac:dyDescent="0.2">
      <c r="A48" s="88" t="s">
        <v>219</v>
      </c>
      <c r="B48" s="117"/>
      <c r="E48" s="115"/>
      <c r="K48" s="114"/>
      <c r="L48" s="114"/>
      <c r="M48" s="114"/>
      <c r="N48" s="114"/>
      <c r="O48" s="114"/>
      <c r="P48" s="114"/>
      <c r="Q48" s="114"/>
      <c r="R48" s="114"/>
      <c r="S48" s="114"/>
      <c r="T48" s="114"/>
      <c r="U48" s="114"/>
      <c r="V48" s="114"/>
      <c r="W48" s="114"/>
      <c r="X48" s="114"/>
      <c r="Y48" s="114"/>
      <c r="Z48" s="114"/>
      <c r="AA48" s="114"/>
      <c r="AB48" s="114"/>
      <c r="AC48" s="114"/>
      <c r="AD48" s="114"/>
      <c r="AE48" s="114"/>
      <c r="AF48" s="114"/>
      <c r="AG48" s="114"/>
      <c r="AH48" s="114"/>
      <c r="AI48" s="114"/>
      <c r="AJ48" s="114"/>
      <c r="AK48" s="114"/>
      <c r="AL48" s="114"/>
      <c r="AM48" s="114"/>
      <c r="AN48" s="114"/>
      <c r="AO48" s="114"/>
      <c r="AP48" s="114"/>
      <c r="AQ48" s="114"/>
      <c r="AR48" s="114"/>
      <c r="AS48" s="114"/>
      <c r="AT48" s="114"/>
      <c r="AU48" s="114"/>
    </row>
    <row r="49" spans="1:47" ht="12.75" customHeight="1" x14ac:dyDescent="0.2">
      <c r="A49" s="90" t="s">
        <v>218</v>
      </c>
      <c r="B49" s="115">
        <v>1164937</v>
      </c>
      <c r="C49" s="115">
        <v>1112797</v>
      </c>
      <c r="D49" s="115">
        <v>-52137</v>
      </c>
      <c r="E49" s="116"/>
      <c r="F49" s="115">
        <v>1135000</v>
      </c>
      <c r="G49" s="115">
        <v>955700</v>
      </c>
      <c r="H49" s="115">
        <v>-69227</v>
      </c>
      <c r="I49" s="115">
        <v>110073</v>
      </c>
      <c r="J49" s="115"/>
      <c r="K49" s="114"/>
      <c r="L49" s="114"/>
      <c r="M49" s="114"/>
      <c r="N49" s="114"/>
      <c r="O49" s="114"/>
      <c r="P49" s="114"/>
      <c r="Q49" s="114"/>
      <c r="R49" s="114"/>
      <c r="S49" s="114"/>
      <c r="T49" s="114"/>
      <c r="U49" s="114"/>
      <c r="V49" s="114"/>
      <c r="W49" s="114"/>
      <c r="X49" s="114"/>
      <c r="Y49" s="114"/>
      <c r="Z49" s="114"/>
      <c r="AA49" s="114"/>
      <c r="AB49" s="114"/>
      <c r="AC49" s="114"/>
      <c r="AD49" s="114"/>
      <c r="AE49" s="114"/>
      <c r="AF49" s="114"/>
      <c r="AG49" s="114"/>
      <c r="AH49" s="114"/>
      <c r="AI49" s="114"/>
      <c r="AJ49" s="114"/>
      <c r="AK49" s="114"/>
      <c r="AL49" s="114"/>
      <c r="AM49" s="114"/>
      <c r="AN49" s="114"/>
      <c r="AO49" s="114"/>
      <c r="AP49" s="114"/>
      <c r="AQ49" s="114"/>
      <c r="AR49" s="114"/>
      <c r="AS49" s="114"/>
      <c r="AT49" s="114"/>
      <c r="AU49" s="114"/>
    </row>
    <row r="50" spans="1:47" ht="12.75" customHeight="1" x14ac:dyDescent="0.2">
      <c r="A50" s="88" t="s">
        <v>217</v>
      </c>
      <c r="B50" s="116" t="s">
        <v>216</v>
      </c>
      <c r="C50" s="115">
        <v>52143</v>
      </c>
      <c r="D50" s="116" t="s">
        <v>206</v>
      </c>
      <c r="E50" s="116" t="s">
        <v>216</v>
      </c>
      <c r="F50" s="116" t="s">
        <v>216</v>
      </c>
      <c r="G50" s="115">
        <v>69227</v>
      </c>
      <c r="H50" s="116" t="s">
        <v>215</v>
      </c>
      <c r="I50" s="117"/>
      <c r="J50" s="117"/>
      <c r="K50" s="114"/>
      <c r="L50" s="114"/>
      <c r="M50" s="114"/>
      <c r="N50" s="114"/>
      <c r="O50" s="114"/>
      <c r="P50" s="114"/>
      <c r="Q50" s="114"/>
      <c r="R50" s="114"/>
      <c r="S50" s="114"/>
      <c r="T50" s="114"/>
      <c r="U50" s="114"/>
      <c r="V50" s="114"/>
      <c r="W50" s="114"/>
      <c r="X50" s="114"/>
      <c r="Y50" s="114"/>
      <c r="Z50" s="114"/>
      <c r="AA50" s="114"/>
      <c r="AB50" s="114"/>
      <c r="AC50" s="114"/>
      <c r="AD50" s="114"/>
      <c r="AE50" s="114"/>
      <c r="AF50" s="114"/>
      <c r="AG50" s="114"/>
      <c r="AH50" s="114"/>
      <c r="AI50" s="114"/>
      <c r="AJ50" s="114"/>
      <c r="AK50" s="114"/>
      <c r="AL50" s="114"/>
      <c r="AM50" s="114"/>
      <c r="AN50" s="114"/>
      <c r="AO50" s="114"/>
      <c r="AP50" s="114"/>
      <c r="AQ50" s="114"/>
      <c r="AR50" s="114"/>
      <c r="AS50" s="114"/>
      <c r="AT50" s="114"/>
      <c r="AU50" s="114"/>
    </row>
    <row r="51" spans="1:47" ht="12.75" customHeight="1" x14ac:dyDescent="0.2">
      <c r="A51" s="88" t="s">
        <v>154</v>
      </c>
      <c r="B51" s="115"/>
      <c r="C51" s="117"/>
      <c r="D51" s="117"/>
      <c r="E51" s="117"/>
      <c r="F51" s="117"/>
      <c r="G51" s="117"/>
      <c r="H51" s="117"/>
      <c r="I51" s="117"/>
      <c r="J51" s="117"/>
      <c r="K51" s="114"/>
      <c r="L51" s="114"/>
      <c r="M51" s="114"/>
      <c r="N51" s="114"/>
      <c r="O51" s="114"/>
      <c r="P51" s="114"/>
      <c r="Q51" s="114"/>
      <c r="R51" s="114"/>
      <c r="S51" s="114"/>
      <c r="T51" s="114"/>
      <c r="U51" s="114"/>
      <c r="V51" s="114"/>
      <c r="W51" s="114"/>
      <c r="X51" s="114"/>
      <c r="Y51" s="114"/>
      <c r="Z51" s="114"/>
      <c r="AA51" s="114"/>
      <c r="AB51" s="114"/>
      <c r="AC51" s="114"/>
      <c r="AD51" s="114"/>
      <c r="AE51" s="114"/>
      <c r="AF51" s="114"/>
      <c r="AG51" s="114"/>
      <c r="AH51" s="114"/>
      <c r="AI51" s="114"/>
      <c r="AJ51" s="114"/>
      <c r="AK51" s="114"/>
      <c r="AL51" s="114"/>
      <c r="AM51" s="114"/>
      <c r="AN51" s="114"/>
      <c r="AO51" s="114"/>
      <c r="AP51" s="114"/>
      <c r="AQ51" s="114"/>
      <c r="AR51" s="114"/>
      <c r="AS51" s="114"/>
      <c r="AT51" s="114"/>
      <c r="AU51" s="114"/>
    </row>
    <row r="52" spans="1:47" ht="12.75" customHeight="1" x14ac:dyDescent="0.2">
      <c r="A52" s="89" t="s">
        <v>214</v>
      </c>
      <c r="B52" s="115">
        <v>25000</v>
      </c>
      <c r="C52" s="115">
        <v>23715</v>
      </c>
      <c r="D52" s="115">
        <v>-1285</v>
      </c>
      <c r="E52" s="115"/>
      <c r="F52" s="115">
        <v>25000</v>
      </c>
      <c r="G52" s="115">
        <v>25000</v>
      </c>
      <c r="H52" s="115">
        <v>0</v>
      </c>
      <c r="I52" s="117"/>
      <c r="J52" s="117"/>
      <c r="K52" s="114"/>
      <c r="L52" s="114"/>
      <c r="M52" s="114"/>
      <c r="N52" s="114"/>
      <c r="O52" s="114"/>
      <c r="P52" s="114"/>
      <c r="Q52" s="114"/>
      <c r="R52" s="114"/>
      <c r="S52" s="114"/>
      <c r="T52" s="114"/>
      <c r="U52" s="114"/>
      <c r="V52" s="114"/>
      <c r="W52" s="114"/>
      <c r="X52" s="114"/>
      <c r="Y52" s="114"/>
      <c r="Z52" s="114"/>
      <c r="AA52" s="114"/>
      <c r="AB52" s="114"/>
      <c r="AC52" s="114"/>
      <c r="AD52" s="114"/>
      <c r="AE52" s="114"/>
      <c r="AF52" s="114"/>
      <c r="AG52" s="114"/>
      <c r="AH52" s="114"/>
      <c r="AI52" s="114"/>
      <c r="AJ52" s="114"/>
      <c r="AK52" s="114"/>
      <c r="AL52" s="114"/>
      <c r="AM52" s="114"/>
      <c r="AN52" s="114"/>
      <c r="AO52" s="114"/>
      <c r="AP52" s="114"/>
      <c r="AQ52" s="114"/>
      <c r="AR52" s="114"/>
      <c r="AS52" s="114"/>
      <c r="AT52" s="114"/>
      <c r="AU52" s="114"/>
    </row>
    <row r="53" spans="1:47" ht="12.75" customHeight="1" x14ac:dyDescent="0.2">
      <c r="A53" s="90" t="s">
        <v>213</v>
      </c>
      <c r="E53" s="115"/>
      <c r="I53" s="117"/>
      <c r="J53" s="117"/>
      <c r="K53" s="114"/>
      <c r="L53" s="114"/>
      <c r="M53" s="114"/>
      <c r="N53" s="114"/>
      <c r="O53" s="114"/>
      <c r="P53" s="114"/>
      <c r="Q53" s="114"/>
      <c r="R53" s="114"/>
      <c r="S53" s="114"/>
      <c r="T53" s="114"/>
      <c r="U53" s="114"/>
      <c r="V53" s="114"/>
      <c r="W53" s="114"/>
      <c r="X53" s="114"/>
      <c r="Y53" s="114"/>
      <c r="Z53" s="114"/>
      <c r="AA53" s="114"/>
      <c r="AB53" s="114"/>
      <c r="AC53" s="114"/>
      <c r="AD53" s="114"/>
      <c r="AE53" s="114"/>
      <c r="AF53" s="114"/>
      <c r="AG53" s="114"/>
      <c r="AH53" s="114"/>
      <c r="AI53" s="114"/>
      <c r="AJ53" s="114"/>
      <c r="AK53" s="114"/>
      <c r="AL53" s="114"/>
      <c r="AM53" s="114"/>
      <c r="AN53" s="114"/>
      <c r="AO53" s="114"/>
      <c r="AP53" s="114"/>
      <c r="AQ53" s="114"/>
      <c r="AR53" s="114"/>
      <c r="AS53" s="114"/>
      <c r="AT53" s="114"/>
      <c r="AU53" s="114"/>
    </row>
    <row r="54" spans="1:47" ht="12.75" customHeight="1" x14ac:dyDescent="0.2">
      <c r="A54" s="90" t="s">
        <v>211</v>
      </c>
      <c r="B54" s="115">
        <v>2954</v>
      </c>
      <c r="C54" s="115">
        <v>2954</v>
      </c>
      <c r="D54" s="115">
        <v>0</v>
      </c>
      <c r="E54" s="115"/>
      <c r="F54" s="115">
        <v>2954</v>
      </c>
      <c r="G54" s="115">
        <v>2954</v>
      </c>
      <c r="H54" s="115">
        <v>0</v>
      </c>
      <c r="I54" s="117"/>
      <c r="J54" s="117"/>
      <c r="K54" s="114"/>
      <c r="L54" s="114"/>
      <c r="M54" s="114"/>
      <c r="N54" s="114"/>
      <c r="O54" s="114"/>
      <c r="P54" s="114"/>
      <c r="Q54" s="114"/>
      <c r="R54" s="114"/>
      <c r="S54" s="114"/>
      <c r="T54" s="114"/>
      <c r="U54" s="114"/>
      <c r="V54" s="114"/>
      <c r="W54" s="114"/>
      <c r="X54" s="114"/>
      <c r="Y54" s="114"/>
      <c r="Z54" s="114"/>
      <c r="AA54" s="114"/>
      <c r="AB54" s="114"/>
      <c r="AC54" s="114"/>
      <c r="AD54" s="114"/>
      <c r="AE54" s="114"/>
      <c r="AF54" s="114"/>
      <c r="AG54" s="114"/>
      <c r="AH54" s="114"/>
      <c r="AI54" s="114"/>
      <c r="AJ54" s="114"/>
      <c r="AK54" s="114"/>
      <c r="AL54" s="114"/>
      <c r="AM54" s="114"/>
      <c r="AN54" s="114"/>
      <c r="AO54" s="114"/>
      <c r="AP54" s="114"/>
      <c r="AQ54" s="114"/>
      <c r="AR54" s="114"/>
      <c r="AS54" s="114"/>
      <c r="AT54" s="114"/>
      <c r="AU54" s="114"/>
    </row>
    <row r="55" spans="1:47" ht="12.75" customHeight="1" x14ac:dyDescent="0.2">
      <c r="A55" s="90" t="s">
        <v>212</v>
      </c>
      <c r="E55" s="115"/>
      <c r="I55" s="117"/>
      <c r="J55" s="117"/>
      <c r="K55" s="114"/>
      <c r="L55" s="114"/>
      <c r="M55" s="114"/>
      <c r="N55" s="114"/>
      <c r="O55" s="114"/>
      <c r="P55" s="114"/>
      <c r="Q55" s="114"/>
      <c r="R55" s="114"/>
      <c r="S55" s="114"/>
      <c r="T55" s="114"/>
      <c r="U55" s="114"/>
      <c r="V55" s="114"/>
      <c r="W55" s="114"/>
      <c r="X55" s="114"/>
      <c r="Y55" s="114"/>
      <c r="Z55" s="114"/>
      <c r="AA55" s="114"/>
      <c r="AB55" s="114"/>
      <c r="AC55" s="114"/>
      <c r="AD55" s="114"/>
      <c r="AE55" s="114"/>
      <c r="AF55" s="114"/>
      <c r="AG55" s="114"/>
      <c r="AH55" s="114"/>
      <c r="AI55" s="114"/>
      <c r="AJ55" s="114"/>
      <c r="AK55" s="114"/>
      <c r="AL55" s="114"/>
      <c r="AM55" s="114"/>
      <c r="AN55" s="114"/>
      <c r="AO55" s="114"/>
      <c r="AP55" s="114"/>
      <c r="AQ55" s="114"/>
      <c r="AR55" s="114"/>
      <c r="AS55" s="114"/>
      <c r="AT55" s="114"/>
      <c r="AU55" s="114"/>
    </row>
    <row r="56" spans="1:47" ht="12.75" customHeight="1" x14ac:dyDescent="0.2">
      <c r="A56" s="90" t="s">
        <v>211</v>
      </c>
      <c r="B56" s="115">
        <v>10300</v>
      </c>
      <c r="C56" s="115">
        <v>10300</v>
      </c>
      <c r="D56" s="115">
        <v>0</v>
      </c>
      <c r="E56" s="115"/>
      <c r="F56" s="115">
        <v>10300</v>
      </c>
      <c r="G56" s="115">
        <v>9583</v>
      </c>
      <c r="H56" s="115">
        <v>-717</v>
      </c>
      <c r="I56" s="117"/>
      <c r="J56" s="117"/>
      <c r="K56" s="114"/>
      <c r="L56" s="114"/>
      <c r="M56" s="114"/>
      <c r="N56" s="114"/>
      <c r="O56" s="114"/>
      <c r="P56" s="114"/>
      <c r="Q56" s="114"/>
      <c r="R56" s="114"/>
      <c r="S56" s="114"/>
      <c r="T56" s="114"/>
      <c r="U56" s="114"/>
      <c r="V56" s="114"/>
      <c r="W56" s="114"/>
      <c r="X56" s="114"/>
      <c r="Y56" s="114"/>
      <c r="Z56" s="114"/>
      <c r="AA56" s="114"/>
      <c r="AB56" s="114"/>
      <c r="AC56" s="114"/>
      <c r="AD56" s="114"/>
      <c r="AE56" s="114"/>
      <c r="AF56" s="114"/>
      <c r="AG56" s="114"/>
      <c r="AH56" s="114"/>
      <c r="AI56" s="114"/>
      <c r="AJ56" s="114"/>
      <c r="AK56" s="114"/>
      <c r="AL56" s="114"/>
      <c r="AM56" s="114"/>
      <c r="AN56" s="114"/>
      <c r="AO56" s="114"/>
      <c r="AP56" s="114"/>
      <c r="AQ56" s="114"/>
      <c r="AR56" s="114"/>
      <c r="AS56" s="114"/>
      <c r="AT56" s="114"/>
      <c r="AU56" s="114"/>
    </row>
    <row r="57" spans="1:47" ht="12.75" customHeight="1" x14ac:dyDescent="0.2">
      <c r="A57" s="89" t="s">
        <v>210</v>
      </c>
      <c r="B57" s="115">
        <v>4656</v>
      </c>
      <c r="C57" s="115">
        <v>4656</v>
      </c>
      <c r="D57" s="115">
        <v>0</v>
      </c>
      <c r="E57" s="115"/>
      <c r="F57" s="115">
        <v>14656</v>
      </c>
      <c r="G57" s="115">
        <v>14656</v>
      </c>
      <c r="H57" s="115">
        <v>0</v>
      </c>
      <c r="I57" s="117"/>
      <c r="J57" s="117"/>
      <c r="K57" s="114"/>
      <c r="L57" s="114"/>
      <c r="M57" s="114"/>
      <c r="N57" s="114"/>
      <c r="O57" s="114"/>
      <c r="P57" s="114"/>
      <c r="Q57" s="114"/>
      <c r="R57" s="114"/>
      <c r="S57" s="114"/>
      <c r="T57" s="114"/>
      <c r="U57" s="114"/>
      <c r="V57" s="114"/>
      <c r="W57" s="114"/>
      <c r="X57" s="114"/>
      <c r="Y57" s="114"/>
      <c r="Z57" s="114"/>
      <c r="AA57" s="114"/>
      <c r="AB57" s="114"/>
      <c r="AC57" s="114"/>
      <c r="AD57" s="114"/>
      <c r="AE57" s="114"/>
      <c r="AF57" s="114"/>
      <c r="AG57" s="114"/>
      <c r="AH57" s="114"/>
      <c r="AI57" s="114"/>
      <c r="AJ57" s="114"/>
      <c r="AK57" s="114"/>
      <c r="AL57" s="114"/>
      <c r="AM57" s="114"/>
      <c r="AN57" s="114"/>
      <c r="AO57" s="114"/>
      <c r="AP57" s="114"/>
      <c r="AQ57" s="114"/>
      <c r="AR57" s="114"/>
      <c r="AS57" s="114"/>
      <c r="AT57" s="114"/>
      <c r="AU57" s="114"/>
    </row>
    <row r="58" spans="1:47" ht="12.75" customHeight="1" x14ac:dyDescent="0.2">
      <c r="A58" s="89" t="s">
        <v>209</v>
      </c>
      <c r="B58" s="115">
        <v>7090</v>
      </c>
      <c r="C58" s="115">
        <v>7090</v>
      </c>
      <c r="D58" s="115">
        <v>0</v>
      </c>
      <c r="E58" s="115"/>
      <c r="F58" s="115">
        <v>7090</v>
      </c>
      <c r="G58" s="115">
        <v>7090</v>
      </c>
      <c r="H58" s="115">
        <v>0</v>
      </c>
      <c r="I58" s="117"/>
      <c r="J58" s="117"/>
      <c r="K58" s="114"/>
      <c r="L58" s="114"/>
      <c r="M58" s="114"/>
      <c r="N58" s="114"/>
      <c r="O58" s="114"/>
      <c r="P58" s="114"/>
      <c r="Q58" s="114"/>
      <c r="R58" s="114"/>
      <c r="S58" s="114"/>
      <c r="T58" s="114"/>
      <c r="U58" s="114"/>
      <c r="V58" s="114"/>
      <c r="W58" s="114"/>
      <c r="X58" s="114"/>
      <c r="Y58" s="114"/>
      <c r="Z58" s="114"/>
      <c r="AA58" s="114"/>
      <c r="AB58" s="114"/>
      <c r="AC58" s="114"/>
      <c r="AD58" s="114"/>
      <c r="AE58" s="114"/>
      <c r="AF58" s="114"/>
      <c r="AG58" s="114"/>
      <c r="AH58" s="114"/>
      <c r="AI58" s="114"/>
      <c r="AJ58" s="114"/>
      <c r="AK58" s="114"/>
      <c r="AL58" s="114"/>
      <c r="AM58" s="114"/>
      <c r="AN58" s="114"/>
      <c r="AO58" s="114"/>
      <c r="AP58" s="114"/>
      <c r="AQ58" s="114"/>
      <c r="AR58" s="114"/>
      <c r="AS58" s="114"/>
      <c r="AT58" s="114"/>
      <c r="AU58" s="114"/>
    </row>
    <row r="59" spans="1:47" ht="12.75" customHeight="1" x14ac:dyDescent="0.2">
      <c r="A59" s="90" t="s">
        <v>208</v>
      </c>
      <c r="B59" s="115">
        <v>50000</v>
      </c>
      <c r="C59" s="115">
        <v>48715</v>
      </c>
      <c r="D59" s="115">
        <v>-1285</v>
      </c>
      <c r="E59" s="115"/>
      <c r="F59" s="115">
        <v>60000</v>
      </c>
      <c r="G59" s="115">
        <v>59283</v>
      </c>
      <c r="H59" s="115">
        <v>-717</v>
      </c>
      <c r="I59" s="117"/>
      <c r="J59" s="117"/>
      <c r="K59" s="114"/>
      <c r="L59" s="114"/>
      <c r="M59" s="114"/>
      <c r="N59" s="114"/>
      <c r="O59" s="114"/>
      <c r="P59" s="114"/>
      <c r="Q59" s="114"/>
      <c r="R59" s="114"/>
      <c r="S59" s="114"/>
      <c r="T59" s="114"/>
      <c r="U59" s="114"/>
      <c r="V59" s="114"/>
      <c r="W59" s="114"/>
      <c r="X59" s="114"/>
      <c r="Y59" s="114"/>
      <c r="Z59" s="114"/>
      <c r="AA59" s="114"/>
      <c r="AB59" s="114"/>
      <c r="AC59" s="114"/>
      <c r="AD59" s="114"/>
      <c r="AE59" s="114"/>
      <c r="AF59" s="114"/>
      <c r="AG59" s="114"/>
      <c r="AH59" s="114"/>
      <c r="AI59" s="114"/>
      <c r="AJ59" s="114"/>
      <c r="AK59" s="114"/>
      <c r="AL59" s="114"/>
      <c r="AM59" s="114"/>
      <c r="AN59" s="114"/>
      <c r="AO59" s="114"/>
      <c r="AP59" s="114"/>
      <c r="AQ59" s="114"/>
      <c r="AR59" s="114"/>
      <c r="AS59" s="114"/>
      <c r="AT59" s="114"/>
      <c r="AU59" s="114"/>
    </row>
    <row r="60" spans="1:47" ht="12.75" customHeight="1" x14ac:dyDescent="0.2">
      <c r="A60" s="88" t="s">
        <v>148</v>
      </c>
      <c r="B60" s="86" t="s">
        <v>207</v>
      </c>
      <c r="C60" s="117"/>
      <c r="D60" s="116" t="s">
        <v>206</v>
      </c>
      <c r="E60" s="116"/>
      <c r="F60" s="117"/>
      <c r="G60" s="116" t="s">
        <v>205</v>
      </c>
      <c r="H60" s="117"/>
      <c r="I60" s="117"/>
      <c r="J60" s="117"/>
      <c r="K60" s="114"/>
      <c r="L60" s="114"/>
      <c r="M60" s="114"/>
      <c r="N60" s="114"/>
      <c r="O60" s="114"/>
      <c r="P60" s="114"/>
      <c r="Q60" s="114"/>
      <c r="R60" s="114"/>
      <c r="S60" s="114"/>
      <c r="T60" s="114"/>
      <c r="U60" s="114"/>
      <c r="V60" s="114"/>
      <c r="W60" s="114"/>
      <c r="X60" s="114"/>
      <c r="Y60" s="114"/>
      <c r="Z60" s="114"/>
      <c r="AA60" s="114"/>
      <c r="AB60" s="114"/>
      <c r="AC60" s="114"/>
      <c r="AD60" s="114"/>
      <c r="AE60" s="114"/>
      <c r="AF60" s="114"/>
      <c r="AG60" s="114"/>
      <c r="AH60" s="114"/>
      <c r="AI60" s="114"/>
      <c r="AJ60" s="114"/>
      <c r="AK60" s="114"/>
      <c r="AL60" s="114"/>
      <c r="AM60" s="114"/>
      <c r="AN60" s="114"/>
      <c r="AO60" s="114"/>
      <c r="AP60" s="114"/>
      <c r="AQ60" s="114"/>
      <c r="AR60" s="114"/>
      <c r="AS60" s="114"/>
      <c r="AT60" s="114"/>
      <c r="AU60" s="114"/>
    </row>
    <row r="61" spans="1:47" ht="12.75" customHeight="1" x14ac:dyDescent="0.2">
      <c r="A61" s="89" t="s">
        <v>204</v>
      </c>
      <c r="B61" s="115">
        <v>1189937</v>
      </c>
      <c r="C61" s="115">
        <v>1137797</v>
      </c>
      <c r="D61" s="115">
        <v>-52143</v>
      </c>
      <c r="E61" s="115"/>
      <c r="F61" s="115">
        <v>1170000</v>
      </c>
      <c r="G61" s="115">
        <v>989983</v>
      </c>
      <c r="H61" s="115">
        <v>-69944</v>
      </c>
      <c r="I61" s="115">
        <v>110073</v>
      </c>
      <c r="J61" s="115"/>
      <c r="K61" s="114"/>
      <c r="L61" s="114"/>
      <c r="M61" s="114"/>
      <c r="N61" s="114"/>
      <c r="O61" s="114"/>
      <c r="P61" s="114"/>
      <c r="Q61" s="114"/>
      <c r="R61" s="114"/>
      <c r="S61" s="114"/>
      <c r="T61" s="114"/>
      <c r="U61" s="114"/>
      <c r="V61" s="114"/>
      <c r="W61" s="114"/>
      <c r="X61" s="114"/>
      <c r="Y61" s="114"/>
      <c r="Z61" s="114"/>
      <c r="AA61" s="114"/>
      <c r="AB61" s="114"/>
      <c r="AC61" s="114"/>
      <c r="AD61" s="114"/>
      <c r="AE61" s="114"/>
      <c r="AF61" s="114"/>
      <c r="AG61" s="114"/>
      <c r="AH61" s="114"/>
      <c r="AI61" s="114"/>
      <c r="AJ61" s="114"/>
      <c r="AK61" s="114"/>
      <c r="AL61" s="114"/>
      <c r="AM61" s="114"/>
      <c r="AN61" s="114"/>
      <c r="AO61" s="114"/>
      <c r="AP61" s="114"/>
      <c r="AQ61" s="114"/>
      <c r="AR61" s="114"/>
      <c r="AS61" s="114"/>
      <c r="AT61" s="114"/>
      <c r="AU61" s="114"/>
    </row>
    <row r="62" spans="1:47" s="118" customFormat="1" ht="12.75" customHeight="1" x14ac:dyDescent="0.2">
      <c r="A62" s="121" t="s">
        <v>147</v>
      </c>
      <c r="B62" s="120">
        <f>B61*1.10231225</f>
        <v>1311682.1318282499</v>
      </c>
      <c r="C62" s="120">
        <f>C61*1.10231225</f>
        <v>1254207.57111325</v>
      </c>
      <c r="D62" s="120">
        <f>D61*1.10231225</f>
        <v>-57477.867651749999</v>
      </c>
      <c r="E62" s="120"/>
      <c r="F62" s="120">
        <f>F61*1.10231225</f>
        <v>1289705.3325</v>
      </c>
      <c r="G62" s="120">
        <f>G61*1.10231225</f>
        <v>1091270.38819175</v>
      </c>
      <c r="H62" s="120">
        <f>H61*1.10231225</f>
        <v>-77100.128014000002</v>
      </c>
      <c r="I62" s="120">
        <f>I61*1.10231225</f>
        <v>121334.81629425001</v>
      </c>
      <c r="J62" s="115"/>
      <c r="K62" s="119"/>
      <c r="L62" s="119"/>
      <c r="M62" s="119"/>
      <c r="N62" s="119"/>
      <c r="O62" s="119"/>
      <c r="P62" s="119"/>
      <c r="Q62" s="119"/>
      <c r="R62" s="119"/>
      <c r="S62" s="119"/>
      <c r="T62" s="119"/>
      <c r="U62" s="119"/>
      <c r="V62" s="119"/>
      <c r="W62" s="119"/>
      <c r="X62" s="119"/>
      <c r="Y62" s="119"/>
      <c r="Z62" s="119"/>
      <c r="AA62" s="119"/>
      <c r="AB62" s="119"/>
      <c r="AC62" s="119"/>
      <c r="AD62" s="119"/>
      <c r="AE62" s="119"/>
      <c r="AF62" s="119"/>
      <c r="AG62" s="119"/>
      <c r="AH62" s="119"/>
      <c r="AI62" s="119"/>
      <c r="AJ62" s="119"/>
      <c r="AK62" s="119"/>
      <c r="AL62" s="119"/>
      <c r="AM62" s="119"/>
      <c r="AN62" s="119"/>
      <c r="AO62" s="119"/>
      <c r="AP62" s="119"/>
      <c r="AQ62" s="119"/>
      <c r="AR62" s="119"/>
      <c r="AS62" s="119"/>
      <c r="AT62" s="119"/>
      <c r="AU62" s="119"/>
    </row>
    <row r="63" spans="1:47" x14ac:dyDescent="0.2">
      <c r="A63" s="402" t="s">
        <v>461</v>
      </c>
      <c r="B63" s="115"/>
      <c r="C63" s="115"/>
      <c r="D63" s="115"/>
      <c r="E63" s="115"/>
      <c r="F63" s="115"/>
      <c r="G63" s="115"/>
      <c r="H63" s="115"/>
      <c r="I63" s="115"/>
      <c r="J63" s="115"/>
      <c r="K63" s="115"/>
      <c r="L63" s="115"/>
      <c r="M63" s="85"/>
      <c r="N63" s="85"/>
      <c r="O63" s="85"/>
      <c r="P63" s="114"/>
      <c r="Q63" s="114"/>
      <c r="R63" s="114"/>
      <c r="S63" s="114"/>
      <c r="T63" s="114"/>
      <c r="U63" s="114"/>
      <c r="V63" s="114"/>
      <c r="W63" s="114"/>
      <c r="X63" s="114"/>
      <c r="Y63" s="114"/>
      <c r="Z63" s="114"/>
      <c r="AA63" s="114"/>
      <c r="AB63" s="114"/>
      <c r="AC63" s="114"/>
      <c r="AD63" s="114"/>
      <c r="AE63" s="114"/>
      <c r="AF63" s="114"/>
      <c r="AG63" s="114"/>
      <c r="AH63" s="114"/>
      <c r="AI63" s="114"/>
      <c r="AJ63" s="114"/>
      <c r="AK63" s="114"/>
      <c r="AL63" s="114"/>
      <c r="AM63" s="114"/>
      <c r="AN63" s="114"/>
      <c r="AO63" s="114"/>
      <c r="AP63" s="114"/>
      <c r="AQ63" s="114"/>
      <c r="AR63" s="114"/>
    </row>
    <row r="64" spans="1:47" ht="12.75" customHeight="1" x14ac:dyDescent="0.2">
      <c r="A64" s="85" t="s">
        <v>390</v>
      </c>
      <c r="B64" s="117"/>
      <c r="E64" s="84"/>
      <c r="F64" s="84"/>
      <c r="G64" s="84"/>
      <c r="H64" s="84"/>
      <c r="I64" s="84"/>
      <c r="K64" s="114"/>
      <c r="L64" s="114"/>
      <c r="M64" s="114"/>
      <c r="N64" s="114"/>
      <c r="O64" s="114"/>
      <c r="P64" s="114"/>
      <c r="Q64" s="114"/>
      <c r="R64" s="114"/>
      <c r="S64" s="114"/>
      <c r="T64" s="114"/>
      <c r="U64" s="114"/>
      <c r="V64" s="114"/>
      <c r="W64" s="114"/>
      <c r="X64" s="114"/>
      <c r="Y64" s="114"/>
      <c r="Z64" s="114"/>
      <c r="AA64" s="114"/>
      <c r="AB64" s="114"/>
      <c r="AC64" s="114"/>
      <c r="AD64" s="114"/>
      <c r="AE64" s="114"/>
      <c r="AF64" s="114"/>
      <c r="AG64" s="114"/>
      <c r="AH64" s="114"/>
      <c r="AI64" s="114"/>
      <c r="AJ64" s="114"/>
      <c r="AK64" s="114"/>
      <c r="AL64" s="114"/>
      <c r="AM64" s="114"/>
      <c r="AN64" s="114"/>
      <c r="AO64" s="114"/>
      <c r="AP64" s="114"/>
      <c r="AQ64" s="114"/>
      <c r="AR64" s="114"/>
      <c r="AS64" s="114"/>
      <c r="AT64" s="114"/>
      <c r="AU64" s="114"/>
    </row>
    <row r="65" spans="1:47" x14ac:dyDescent="0.2">
      <c r="A65" s="86" t="s">
        <v>369</v>
      </c>
      <c r="K65" s="85"/>
      <c r="L65" s="85"/>
      <c r="M65" s="85"/>
    </row>
    <row r="66" spans="1:47" ht="12.75" customHeight="1" x14ac:dyDescent="0.2">
      <c r="A66" s="279" t="s">
        <v>389</v>
      </c>
      <c r="B66" s="116"/>
      <c r="E66" s="84"/>
      <c r="F66" s="84"/>
      <c r="G66" s="84"/>
      <c r="H66" s="84"/>
      <c r="I66" s="84"/>
      <c r="K66" s="114"/>
      <c r="L66" s="114"/>
      <c r="M66" s="114"/>
      <c r="N66" s="114"/>
      <c r="O66" s="114"/>
      <c r="P66" s="114"/>
      <c r="Q66" s="114"/>
      <c r="R66" s="114"/>
      <c r="S66" s="114"/>
      <c r="T66" s="114"/>
      <c r="U66" s="114"/>
      <c r="V66" s="114"/>
      <c r="W66" s="114"/>
      <c r="X66" s="114"/>
      <c r="Y66" s="114"/>
      <c r="Z66" s="114"/>
      <c r="AA66" s="114"/>
      <c r="AB66" s="114"/>
      <c r="AC66" s="114"/>
      <c r="AD66" s="114"/>
      <c r="AE66" s="114"/>
      <c r="AF66" s="114"/>
      <c r="AG66" s="114"/>
      <c r="AH66" s="114"/>
      <c r="AI66" s="114"/>
      <c r="AJ66" s="114"/>
      <c r="AK66" s="114"/>
      <c r="AL66" s="114"/>
      <c r="AM66" s="114"/>
      <c r="AN66" s="114"/>
      <c r="AO66" s="114"/>
      <c r="AP66" s="114"/>
      <c r="AQ66" s="114"/>
      <c r="AR66" s="114"/>
      <c r="AS66" s="114"/>
      <c r="AT66" s="114"/>
      <c r="AU66" s="114"/>
    </row>
    <row r="67" spans="1:47" ht="12.75" customHeight="1" x14ac:dyDescent="0.2">
      <c r="B67" s="115"/>
      <c r="E67" s="84"/>
      <c r="F67" s="84"/>
      <c r="G67" s="84"/>
      <c r="H67" s="84"/>
      <c r="I67" s="84"/>
      <c r="K67" s="114"/>
      <c r="L67" s="114"/>
      <c r="M67" s="114"/>
      <c r="N67" s="114"/>
      <c r="O67" s="114"/>
      <c r="P67" s="114"/>
      <c r="Q67" s="114"/>
      <c r="R67" s="114"/>
      <c r="S67" s="114"/>
      <c r="T67" s="114"/>
      <c r="U67" s="114"/>
      <c r="V67" s="114"/>
      <c r="W67" s="114"/>
      <c r="X67" s="114"/>
      <c r="Y67" s="114"/>
      <c r="Z67" s="114"/>
      <c r="AA67" s="114"/>
      <c r="AB67" s="114"/>
      <c r="AC67" s="114"/>
      <c r="AD67" s="114"/>
      <c r="AE67" s="114"/>
      <c r="AF67" s="114"/>
      <c r="AG67" s="114"/>
      <c r="AH67" s="114"/>
      <c r="AI67" s="114"/>
      <c r="AJ67" s="114"/>
      <c r="AK67" s="114"/>
      <c r="AL67" s="114"/>
      <c r="AM67" s="114"/>
      <c r="AN67" s="114"/>
      <c r="AO67" s="114"/>
      <c r="AP67" s="114"/>
      <c r="AQ67" s="114"/>
      <c r="AR67" s="114"/>
      <c r="AS67" s="114"/>
      <c r="AT67" s="114"/>
      <c r="AU67" s="114"/>
    </row>
    <row r="68" spans="1:47" ht="12.75" customHeight="1" x14ac:dyDescent="0.2">
      <c r="B68" s="115"/>
      <c r="K68" s="114"/>
      <c r="L68" s="114"/>
      <c r="M68" s="114"/>
      <c r="N68" s="114"/>
      <c r="O68" s="114"/>
      <c r="P68" s="114"/>
      <c r="Q68" s="114"/>
      <c r="R68" s="114"/>
      <c r="S68" s="114"/>
      <c r="T68" s="114"/>
      <c r="U68" s="114"/>
      <c r="V68" s="114"/>
      <c r="W68" s="114"/>
      <c r="X68" s="114"/>
      <c r="Y68" s="114"/>
      <c r="Z68" s="114"/>
      <c r="AA68" s="114"/>
      <c r="AB68" s="114"/>
      <c r="AC68" s="114"/>
      <c r="AD68" s="114"/>
      <c r="AE68" s="114"/>
      <c r="AF68" s="114"/>
      <c r="AG68" s="114"/>
      <c r="AH68" s="114"/>
      <c r="AI68" s="114"/>
      <c r="AJ68" s="114"/>
      <c r="AK68" s="114"/>
      <c r="AL68" s="114"/>
      <c r="AM68" s="114"/>
      <c r="AN68" s="114"/>
      <c r="AO68" s="114"/>
      <c r="AP68" s="114"/>
      <c r="AQ68" s="114"/>
      <c r="AR68" s="114"/>
      <c r="AS68" s="114"/>
      <c r="AT68" s="114"/>
      <c r="AU68" s="114"/>
    </row>
    <row r="69" spans="1:47" ht="12.75" customHeight="1" x14ac:dyDescent="0.2">
      <c r="B69" s="115"/>
      <c r="K69" s="114"/>
      <c r="L69" s="114"/>
      <c r="M69" s="114"/>
      <c r="N69" s="114"/>
      <c r="O69" s="114"/>
      <c r="P69" s="114"/>
      <c r="Q69" s="114"/>
      <c r="R69" s="114"/>
      <c r="S69" s="114"/>
      <c r="T69" s="114"/>
      <c r="U69" s="114"/>
      <c r="V69" s="114"/>
      <c r="W69" s="114"/>
      <c r="X69" s="114"/>
      <c r="Y69" s="114"/>
      <c r="Z69" s="114"/>
      <c r="AA69" s="114"/>
      <c r="AB69" s="114"/>
      <c r="AC69" s="114"/>
      <c r="AD69" s="114"/>
      <c r="AE69" s="114"/>
      <c r="AF69" s="114"/>
      <c r="AG69" s="114"/>
      <c r="AH69" s="114"/>
      <c r="AI69" s="114"/>
      <c r="AJ69" s="114"/>
      <c r="AK69" s="114"/>
      <c r="AL69" s="114"/>
      <c r="AM69" s="114"/>
      <c r="AN69" s="114"/>
      <c r="AO69" s="114"/>
      <c r="AP69" s="114"/>
      <c r="AQ69" s="114"/>
      <c r="AR69" s="114"/>
      <c r="AS69" s="114"/>
      <c r="AT69" s="114"/>
      <c r="AU69" s="114"/>
    </row>
    <row r="70" spans="1:47" ht="12.75" customHeight="1" x14ac:dyDescent="0.2">
      <c r="K70" s="114"/>
      <c r="L70" s="114"/>
      <c r="M70" s="114"/>
      <c r="N70" s="114"/>
      <c r="O70" s="114"/>
      <c r="P70" s="114"/>
      <c r="Q70" s="114"/>
      <c r="R70" s="114"/>
      <c r="S70" s="114"/>
      <c r="T70" s="114"/>
      <c r="U70" s="114"/>
      <c r="V70" s="114"/>
      <c r="W70" s="114"/>
      <c r="X70" s="114"/>
      <c r="Y70" s="114"/>
      <c r="Z70" s="114"/>
      <c r="AA70" s="114"/>
      <c r="AB70" s="114"/>
      <c r="AC70" s="114"/>
      <c r="AD70" s="114"/>
      <c r="AE70" s="114"/>
      <c r="AF70" s="114"/>
      <c r="AG70" s="114"/>
      <c r="AH70" s="114"/>
      <c r="AI70" s="114"/>
      <c r="AJ70" s="114"/>
      <c r="AK70" s="114"/>
      <c r="AL70" s="114"/>
      <c r="AM70" s="114"/>
      <c r="AN70" s="114"/>
      <c r="AO70" s="114"/>
      <c r="AP70" s="114"/>
      <c r="AQ70" s="114"/>
      <c r="AR70" s="114"/>
      <c r="AS70" s="114"/>
      <c r="AT70" s="114"/>
      <c r="AU70" s="114"/>
    </row>
    <row r="71" spans="1:47" ht="12.75" customHeight="1" x14ac:dyDescent="0.2">
      <c r="K71" s="114"/>
      <c r="L71" s="114"/>
      <c r="M71" s="114"/>
      <c r="N71" s="114"/>
      <c r="O71" s="114"/>
      <c r="P71" s="114"/>
      <c r="Q71" s="114"/>
      <c r="R71" s="114"/>
      <c r="S71" s="114"/>
      <c r="T71" s="114"/>
      <c r="U71" s="114"/>
      <c r="V71" s="114"/>
      <c r="W71" s="114"/>
      <c r="X71" s="114"/>
      <c r="Y71" s="114"/>
      <c r="Z71" s="114"/>
      <c r="AA71" s="114"/>
      <c r="AB71" s="114"/>
      <c r="AC71" s="114"/>
      <c r="AD71" s="114"/>
      <c r="AE71" s="114"/>
      <c r="AF71" s="114"/>
      <c r="AG71" s="114"/>
      <c r="AH71" s="114"/>
      <c r="AI71" s="114"/>
      <c r="AJ71" s="114"/>
      <c r="AK71" s="114"/>
      <c r="AL71" s="114"/>
      <c r="AM71" s="114"/>
      <c r="AN71" s="114"/>
      <c r="AO71" s="114"/>
      <c r="AP71" s="114"/>
      <c r="AQ71" s="114"/>
      <c r="AR71" s="114"/>
      <c r="AS71" s="114"/>
      <c r="AT71" s="114"/>
      <c r="AU71" s="114"/>
    </row>
    <row r="72" spans="1:47" ht="12.75" customHeight="1" x14ac:dyDescent="0.2">
      <c r="K72" s="114"/>
      <c r="L72" s="114"/>
      <c r="M72" s="114"/>
      <c r="N72" s="114"/>
      <c r="O72" s="114"/>
      <c r="P72" s="114"/>
      <c r="Q72" s="114"/>
      <c r="R72" s="114"/>
      <c r="S72" s="114"/>
      <c r="T72" s="114"/>
      <c r="U72" s="114"/>
      <c r="V72" s="114"/>
      <c r="W72" s="114"/>
      <c r="X72" s="114"/>
      <c r="Y72" s="114"/>
      <c r="Z72" s="114"/>
      <c r="AA72" s="114"/>
      <c r="AB72" s="114"/>
      <c r="AC72" s="114"/>
      <c r="AD72" s="114"/>
      <c r="AE72" s="114"/>
      <c r="AF72" s="114"/>
      <c r="AG72" s="114"/>
      <c r="AH72" s="114"/>
      <c r="AI72" s="114"/>
      <c r="AJ72" s="114"/>
      <c r="AK72" s="114"/>
      <c r="AL72" s="114"/>
      <c r="AM72" s="114"/>
      <c r="AN72" s="114"/>
      <c r="AO72" s="114"/>
      <c r="AP72" s="114"/>
      <c r="AQ72" s="114"/>
      <c r="AR72" s="114"/>
      <c r="AS72" s="114"/>
      <c r="AT72" s="114"/>
      <c r="AU72" s="114"/>
    </row>
    <row r="73" spans="1:47" ht="12.75" customHeight="1" x14ac:dyDescent="0.2">
      <c r="K73" s="114"/>
      <c r="L73" s="114"/>
      <c r="M73" s="114"/>
      <c r="N73" s="114"/>
      <c r="O73" s="114"/>
      <c r="P73" s="114"/>
      <c r="Q73" s="114"/>
      <c r="R73" s="114"/>
      <c r="S73" s="114"/>
      <c r="T73" s="114"/>
      <c r="U73" s="114"/>
      <c r="V73" s="114"/>
      <c r="W73" s="114"/>
      <c r="X73" s="114"/>
      <c r="Y73" s="114"/>
      <c r="Z73" s="114"/>
      <c r="AA73" s="114"/>
      <c r="AB73" s="114"/>
      <c r="AC73" s="114"/>
      <c r="AD73" s="114"/>
      <c r="AE73" s="114"/>
      <c r="AF73" s="114"/>
      <c r="AG73" s="114"/>
      <c r="AH73" s="114"/>
      <c r="AI73" s="114"/>
      <c r="AJ73" s="114"/>
      <c r="AK73" s="114"/>
      <c r="AL73" s="114"/>
      <c r="AM73" s="114"/>
      <c r="AN73" s="114"/>
      <c r="AO73" s="114"/>
      <c r="AP73" s="114"/>
      <c r="AQ73" s="114"/>
      <c r="AR73" s="114"/>
      <c r="AS73" s="114"/>
      <c r="AT73" s="114"/>
      <c r="AU73" s="114"/>
    </row>
    <row r="74" spans="1:47" ht="12.75" customHeight="1" x14ac:dyDescent="0.2">
      <c r="K74" s="114"/>
      <c r="L74" s="114"/>
      <c r="M74" s="114"/>
      <c r="N74" s="114"/>
      <c r="O74" s="114"/>
      <c r="P74" s="114"/>
      <c r="Q74" s="114"/>
      <c r="R74" s="114"/>
      <c r="S74" s="114"/>
      <c r="T74" s="114"/>
      <c r="U74" s="114"/>
      <c r="V74" s="114"/>
      <c r="W74" s="114"/>
      <c r="X74" s="114"/>
      <c r="Y74" s="114"/>
      <c r="Z74" s="114"/>
      <c r="AA74" s="114"/>
      <c r="AB74" s="114"/>
      <c r="AC74" s="114"/>
      <c r="AD74" s="114"/>
      <c r="AE74" s="114"/>
      <c r="AF74" s="114"/>
      <c r="AG74" s="114"/>
      <c r="AH74" s="114"/>
      <c r="AI74" s="114"/>
      <c r="AJ74" s="114"/>
      <c r="AK74" s="114"/>
      <c r="AL74" s="114"/>
      <c r="AM74" s="114"/>
      <c r="AN74" s="114"/>
      <c r="AO74" s="114"/>
      <c r="AP74" s="114"/>
      <c r="AQ74" s="114"/>
      <c r="AR74" s="114"/>
      <c r="AS74" s="114"/>
      <c r="AT74" s="114"/>
      <c r="AU74" s="114"/>
    </row>
    <row r="75" spans="1:47" ht="12.75" customHeight="1" x14ac:dyDescent="0.2">
      <c r="K75" s="114"/>
      <c r="L75" s="114"/>
      <c r="M75" s="114"/>
      <c r="N75" s="114"/>
      <c r="O75" s="114"/>
      <c r="P75" s="114"/>
      <c r="Q75" s="114"/>
      <c r="R75" s="114"/>
      <c r="S75" s="114"/>
      <c r="T75" s="114"/>
      <c r="U75" s="114"/>
      <c r="V75" s="114"/>
      <c r="W75" s="114"/>
      <c r="X75" s="114"/>
      <c r="Y75" s="114"/>
      <c r="Z75" s="114"/>
      <c r="AA75" s="114"/>
      <c r="AB75" s="114"/>
      <c r="AC75" s="114"/>
      <c r="AD75" s="114"/>
      <c r="AE75" s="114"/>
      <c r="AF75" s="114"/>
      <c r="AG75" s="114"/>
      <c r="AH75" s="114"/>
      <c r="AI75" s="114"/>
      <c r="AJ75" s="114"/>
      <c r="AK75" s="114"/>
      <c r="AL75" s="114"/>
      <c r="AM75" s="114"/>
      <c r="AN75" s="114"/>
      <c r="AO75" s="114"/>
      <c r="AP75" s="114"/>
      <c r="AQ75" s="114"/>
      <c r="AR75" s="114"/>
      <c r="AS75" s="114"/>
      <c r="AT75" s="114"/>
      <c r="AU75" s="114"/>
    </row>
    <row r="76" spans="1:47" ht="12.75" customHeight="1" x14ac:dyDescent="0.2">
      <c r="K76" s="114"/>
      <c r="L76" s="114"/>
      <c r="M76" s="114"/>
      <c r="N76" s="114"/>
      <c r="O76" s="114"/>
      <c r="P76" s="114"/>
      <c r="Q76" s="114"/>
      <c r="R76" s="114"/>
      <c r="S76" s="114"/>
      <c r="T76" s="114"/>
      <c r="U76" s="114"/>
      <c r="V76" s="114"/>
      <c r="W76" s="114"/>
      <c r="X76" s="114"/>
      <c r="Y76" s="114"/>
      <c r="Z76" s="114"/>
      <c r="AA76" s="114"/>
      <c r="AB76" s="114"/>
      <c r="AC76" s="114"/>
      <c r="AD76" s="114"/>
      <c r="AE76" s="114"/>
      <c r="AF76" s="114"/>
      <c r="AG76" s="114"/>
      <c r="AH76" s="114"/>
      <c r="AI76" s="114"/>
      <c r="AJ76" s="114"/>
      <c r="AK76" s="114"/>
      <c r="AL76" s="114"/>
      <c r="AM76" s="114"/>
      <c r="AN76" s="114"/>
      <c r="AO76" s="114"/>
      <c r="AP76" s="114"/>
      <c r="AQ76" s="114"/>
      <c r="AR76" s="114"/>
      <c r="AS76" s="114"/>
      <c r="AT76" s="114"/>
      <c r="AU76" s="114"/>
    </row>
    <row r="77" spans="1:47" ht="12.75" customHeight="1" x14ac:dyDescent="0.2">
      <c r="K77" s="114"/>
      <c r="L77" s="114"/>
      <c r="M77" s="114"/>
      <c r="N77" s="114"/>
      <c r="O77" s="114"/>
      <c r="P77" s="114"/>
      <c r="Q77" s="114"/>
      <c r="R77" s="114"/>
      <c r="S77" s="114"/>
      <c r="T77" s="114"/>
      <c r="U77" s="114"/>
      <c r="V77" s="114"/>
      <c r="W77" s="114"/>
      <c r="X77" s="114"/>
      <c r="Y77" s="114"/>
      <c r="Z77" s="114"/>
      <c r="AA77" s="114"/>
      <c r="AB77" s="114"/>
      <c r="AC77" s="114"/>
      <c r="AD77" s="114"/>
      <c r="AE77" s="114"/>
      <c r="AF77" s="114"/>
      <c r="AG77" s="114"/>
      <c r="AH77" s="114"/>
      <c r="AI77" s="114"/>
      <c r="AJ77" s="114"/>
      <c r="AK77" s="114"/>
      <c r="AL77" s="114"/>
      <c r="AM77" s="114"/>
      <c r="AN77" s="114"/>
      <c r="AO77" s="114"/>
      <c r="AP77" s="114"/>
      <c r="AQ77" s="114"/>
      <c r="AR77" s="114"/>
      <c r="AS77" s="114"/>
      <c r="AT77" s="114"/>
      <c r="AU77" s="114"/>
    </row>
    <row r="78" spans="1:47" ht="12.75" customHeight="1" x14ac:dyDescent="0.2">
      <c r="K78" s="114"/>
      <c r="L78" s="114"/>
      <c r="M78" s="114"/>
      <c r="N78" s="114"/>
      <c r="O78" s="114"/>
      <c r="P78" s="114"/>
      <c r="Q78" s="114"/>
      <c r="R78" s="114"/>
      <c r="S78" s="114"/>
      <c r="T78" s="114"/>
      <c r="U78" s="114"/>
      <c r="V78" s="114"/>
      <c r="W78" s="114"/>
      <c r="X78" s="114"/>
      <c r="Y78" s="114"/>
      <c r="Z78" s="114"/>
      <c r="AA78" s="114"/>
      <c r="AB78" s="114"/>
      <c r="AC78" s="114"/>
      <c r="AD78" s="114"/>
      <c r="AE78" s="114"/>
      <c r="AF78" s="114"/>
      <c r="AG78" s="114"/>
      <c r="AH78" s="114"/>
      <c r="AI78" s="114"/>
      <c r="AJ78" s="114"/>
      <c r="AK78" s="114"/>
      <c r="AL78" s="114"/>
      <c r="AM78" s="114"/>
      <c r="AN78" s="114"/>
      <c r="AO78" s="114"/>
      <c r="AP78" s="114"/>
      <c r="AQ78" s="114"/>
      <c r="AR78" s="114"/>
      <c r="AS78" s="114"/>
      <c r="AT78" s="114"/>
      <c r="AU78" s="114"/>
    </row>
    <row r="79" spans="1:47" ht="12.75" customHeight="1" x14ac:dyDescent="0.2">
      <c r="K79" s="114"/>
      <c r="L79" s="114"/>
      <c r="M79" s="114"/>
      <c r="N79" s="114"/>
      <c r="O79" s="114"/>
      <c r="P79" s="114"/>
      <c r="Q79" s="114"/>
      <c r="R79" s="114"/>
      <c r="S79" s="114"/>
      <c r="T79" s="114"/>
      <c r="U79" s="114"/>
      <c r="V79" s="114"/>
      <c r="W79" s="114"/>
      <c r="X79" s="114"/>
      <c r="Y79" s="114"/>
      <c r="Z79" s="114"/>
      <c r="AA79" s="114"/>
      <c r="AB79" s="114"/>
      <c r="AC79" s="114"/>
      <c r="AD79" s="114"/>
      <c r="AE79" s="114"/>
      <c r="AF79" s="114"/>
      <c r="AG79" s="114"/>
      <c r="AH79" s="114"/>
      <c r="AI79" s="114"/>
      <c r="AJ79" s="114"/>
      <c r="AK79" s="114"/>
      <c r="AL79" s="114"/>
      <c r="AM79" s="114"/>
      <c r="AN79" s="114"/>
      <c r="AO79" s="114"/>
      <c r="AP79" s="114"/>
      <c r="AQ79" s="114"/>
      <c r="AR79" s="114"/>
      <c r="AS79" s="114"/>
      <c r="AT79" s="114"/>
      <c r="AU79" s="114"/>
    </row>
    <row r="80" spans="1:47" ht="12.75" customHeight="1" x14ac:dyDescent="0.2">
      <c r="K80" s="114"/>
      <c r="L80" s="114"/>
      <c r="M80" s="114"/>
      <c r="N80" s="114"/>
      <c r="O80" s="114"/>
      <c r="P80" s="114"/>
      <c r="Q80" s="114"/>
      <c r="R80" s="114"/>
      <c r="S80" s="114"/>
      <c r="T80" s="114"/>
      <c r="U80" s="114"/>
      <c r="V80" s="114"/>
      <c r="W80" s="114"/>
      <c r="X80" s="114"/>
      <c r="Y80" s="114"/>
      <c r="Z80" s="114"/>
      <c r="AA80" s="114"/>
      <c r="AB80" s="114"/>
      <c r="AC80" s="114"/>
      <c r="AD80" s="114"/>
      <c r="AE80" s="114"/>
      <c r="AF80" s="114"/>
      <c r="AG80" s="114"/>
      <c r="AH80" s="114"/>
      <c r="AI80" s="114"/>
      <c r="AJ80" s="114"/>
      <c r="AK80" s="114"/>
      <c r="AL80" s="114"/>
      <c r="AM80" s="114"/>
      <c r="AN80" s="114"/>
      <c r="AO80" s="114"/>
      <c r="AP80" s="114"/>
      <c r="AQ80" s="114"/>
      <c r="AR80" s="114"/>
      <c r="AS80" s="114"/>
      <c r="AT80" s="114"/>
      <c r="AU80" s="114"/>
    </row>
    <row r="81" spans="11:47" ht="12.75" customHeight="1" x14ac:dyDescent="0.2">
      <c r="K81" s="114"/>
      <c r="L81" s="114"/>
      <c r="M81" s="114"/>
      <c r="N81" s="114"/>
      <c r="O81" s="114"/>
      <c r="P81" s="114"/>
      <c r="Q81" s="114"/>
      <c r="R81" s="114"/>
      <c r="S81" s="114"/>
      <c r="T81" s="114"/>
      <c r="U81" s="114"/>
      <c r="V81" s="114"/>
      <c r="W81" s="114"/>
      <c r="X81" s="114"/>
      <c r="Y81" s="114"/>
      <c r="Z81" s="114"/>
      <c r="AA81" s="114"/>
      <c r="AB81" s="114"/>
      <c r="AC81" s="114"/>
      <c r="AD81" s="114"/>
      <c r="AE81" s="114"/>
      <c r="AF81" s="114"/>
      <c r="AG81" s="114"/>
      <c r="AH81" s="114"/>
      <c r="AI81" s="114"/>
      <c r="AJ81" s="114"/>
      <c r="AK81" s="114"/>
      <c r="AL81" s="114"/>
      <c r="AM81" s="114"/>
      <c r="AN81" s="114"/>
      <c r="AO81" s="114"/>
      <c r="AP81" s="114"/>
      <c r="AQ81" s="114"/>
      <c r="AR81" s="114"/>
      <c r="AS81" s="114"/>
      <c r="AT81" s="114"/>
      <c r="AU81" s="114"/>
    </row>
    <row r="82" spans="11:47" ht="12.75" customHeight="1" x14ac:dyDescent="0.2">
      <c r="K82" s="114"/>
      <c r="L82" s="114"/>
      <c r="M82" s="114"/>
      <c r="N82" s="114"/>
      <c r="O82" s="114"/>
      <c r="P82" s="114"/>
      <c r="Q82" s="114"/>
      <c r="R82" s="114"/>
      <c r="S82" s="114"/>
      <c r="T82" s="114"/>
      <c r="U82" s="114"/>
      <c r="V82" s="114"/>
      <c r="W82" s="114"/>
      <c r="X82" s="114"/>
      <c r="Y82" s="114"/>
      <c r="Z82" s="114"/>
      <c r="AA82" s="114"/>
      <c r="AB82" s="114"/>
      <c r="AC82" s="114"/>
      <c r="AD82" s="114"/>
      <c r="AE82" s="114"/>
      <c r="AF82" s="114"/>
      <c r="AG82" s="114"/>
      <c r="AH82" s="114"/>
      <c r="AI82" s="114"/>
      <c r="AJ82" s="114"/>
      <c r="AK82" s="114"/>
      <c r="AL82" s="114"/>
      <c r="AM82" s="114"/>
      <c r="AN82" s="114"/>
      <c r="AO82" s="114"/>
      <c r="AP82" s="114"/>
      <c r="AQ82" s="114"/>
      <c r="AR82" s="114"/>
      <c r="AS82" s="114"/>
      <c r="AT82" s="114"/>
      <c r="AU82" s="114"/>
    </row>
    <row r="83" spans="11:47" ht="12.75" customHeight="1" x14ac:dyDescent="0.2">
      <c r="K83" s="114"/>
      <c r="L83" s="114"/>
      <c r="M83" s="114"/>
      <c r="N83" s="114"/>
      <c r="O83" s="114"/>
      <c r="P83" s="114"/>
      <c r="Q83" s="114"/>
      <c r="R83" s="114"/>
      <c r="S83" s="114"/>
      <c r="T83" s="114"/>
      <c r="U83" s="114"/>
      <c r="V83" s="114"/>
      <c r="W83" s="114"/>
      <c r="X83" s="114"/>
      <c r="Y83" s="114"/>
      <c r="Z83" s="114"/>
      <c r="AA83" s="114"/>
      <c r="AB83" s="114"/>
      <c r="AC83" s="114"/>
      <c r="AD83" s="114"/>
      <c r="AE83" s="114"/>
      <c r="AF83" s="114"/>
      <c r="AG83" s="114"/>
      <c r="AH83" s="114"/>
      <c r="AI83" s="114"/>
      <c r="AJ83" s="114"/>
      <c r="AK83" s="114"/>
      <c r="AL83" s="114"/>
      <c r="AM83" s="114"/>
      <c r="AN83" s="114"/>
      <c r="AO83" s="114"/>
      <c r="AP83" s="114"/>
      <c r="AQ83" s="114"/>
      <c r="AR83" s="114"/>
      <c r="AS83" s="114"/>
      <c r="AT83" s="114"/>
      <c r="AU83" s="114"/>
    </row>
    <row r="84" spans="11:47" ht="12.75" customHeight="1" x14ac:dyDescent="0.2">
      <c r="K84" s="114"/>
      <c r="L84" s="114"/>
      <c r="M84" s="114"/>
      <c r="N84" s="114"/>
      <c r="O84" s="114"/>
      <c r="P84" s="114"/>
      <c r="Q84" s="114"/>
      <c r="R84" s="114"/>
      <c r="S84" s="114"/>
      <c r="T84" s="114"/>
      <c r="U84" s="114"/>
      <c r="V84" s="114"/>
      <c r="W84" s="114"/>
      <c r="X84" s="114"/>
      <c r="Y84" s="114"/>
      <c r="Z84" s="114"/>
      <c r="AA84" s="114"/>
      <c r="AB84" s="114"/>
      <c r="AC84" s="114"/>
      <c r="AD84" s="114"/>
      <c r="AE84" s="114"/>
      <c r="AF84" s="114"/>
      <c r="AG84" s="114"/>
      <c r="AH84" s="114"/>
      <c r="AI84" s="114"/>
      <c r="AJ84" s="114"/>
      <c r="AK84" s="114"/>
      <c r="AL84" s="114"/>
      <c r="AM84" s="114"/>
      <c r="AN84" s="114"/>
      <c r="AO84" s="114"/>
      <c r="AP84" s="114"/>
      <c r="AQ84" s="114"/>
      <c r="AR84" s="114"/>
      <c r="AS84" s="114"/>
      <c r="AT84" s="114"/>
      <c r="AU84" s="114"/>
    </row>
    <row r="85" spans="11:47" ht="12.75" customHeight="1" x14ac:dyDescent="0.2">
      <c r="K85" s="114"/>
      <c r="L85" s="114"/>
      <c r="M85" s="114"/>
      <c r="N85" s="114"/>
      <c r="O85" s="114"/>
      <c r="P85" s="114"/>
      <c r="Q85" s="114"/>
      <c r="R85" s="114"/>
      <c r="S85" s="114"/>
      <c r="T85" s="114"/>
      <c r="U85" s="114"/>
      <c r="V85" s="114"/>
      <c r="W85" s="114"/>
      <c r="X85" s="114"/>
      <c r="Y85" s="114"/>
      <c r="Z85" s="114"/>
      <c r="AA85" s="114"/>
      <c r="AB85" s="114"/>
      <c r="AC85" s="114"/>
      <c r="AD85" s="114"/>
      <c r="AE85" s="114"/>
      <c r="AF85" s="114"/>
      <c r="AG85" s="114"/>
      <c r="AH85" s="114"/>
      <c r="AI85" s="114"/>
      <c r="AJ85" s="114"/>
      <c r="AK85" s="114"/>
      <c r="AL85" s="114"/>
      <c r="AM85" s="114"/>
      <c r="AN85" s="114"/>
      <c r="AO85" s="114"/>
      <c r="AP85" s="114"/>
      <c r="AQ85" s="114"/>
      <c r="AR85" s="114"/>
      <c r="AS85" s="114"/>
      <c r="AT85" s="114"/>
      <c r="AU85" s="114"/>
    </row>
    <row r="86" spans="11:47" ht="12.75" customHeight="1" x14ac:dyDescent="0.2">
      <c r="K86" s="114"/>
      <c r="L86" s="114"/>
      <c r="M86" s="114"/>
      <c r="N86" s="114"/>
      <c r="O86" s="114"/>
      <c r="P86" s="114"/>
      <c r="Q86" s="114"/>
      <c r="R86" s="114"/>
      <c r="S86" s="114"/>
      <c r="T86" s="114"/>
      <c r="U86" s="114"/>
      <c r="V86" s="114"/>
      <c r="W86" s="114"/>
      <c r="X86" s="114"/>
      <c r="Y86" s="114"/>
      <c r="Z86" s="114"/>
      <c r="AA86" s="114"/>
      <c r="AB86" s="114"/>
      <c r="AC86" s="114"/>
      <c r="AD86" s="114"/>
      <c r="AE86" s="114"/>
      <c r="AF86" s="114"/>
      <c r="AG86" s="114"/>
      <c r="AH86" s="114"/>
      <c r="AI86" s="114"/>
      <c r="AJ86" s="114"/>
      <c r="AK86" s="114"/>
      <c r="AL86" s="114"/>
      <c r="AM86" s="114"/>
      <c r="AN86" s="114"/>
      <c r="AO86" s="114"/>
      <c r="AP86" s="114"/>
      <c r="AQ86" s="114"/>
      <c r="AR86" s="114"/>
      <c r="AS86" s="114"/>
      <c r="AT86" s="114"/>
      <c r="AU86" s="114"/>
    </row>
    <row r="87" spans="11:47" ht="12.75" customHeight="1" x14ac:dyDescent="0.2">
      <c r="K87" s="114"/>
      <c r="L87" s="114"/>
      <c r="M87" s="114"/>
      <c r="N87" s="114"/>
      <c r="O87" s="114"/>
      <c r="P87" s="114"/>
      <c r="Q87" s="114"/>
      <c r="R87" s="114"/>
      <c r="S87" s="114"/>
      <c r="T87" s="114"/>
      <c r="U87" s="114"/>
      <c r="V87" s="114"/>
      <c r="W87" s="114"/>
      <c r="X87" s="114"/>
      <c r="Y87" s="114"/>
      <c r="Z87" s="114"/>
      <c r="AA87" s="114"/>
      <c r="AB87" s="114"/>
      <c r="AC87" s="114"/>
      <c r="AD87" s="114"/>
      <c r="AE87" s="114"/>
      <c r="AF87" s="114"/>
      <c r="AG87" s="114"/>
      <c r="AH87" s="114"/>
      <c r="AI87" s="114"/>
      <c r="AJ87" s="114"/>
      <c r="AK87" s="114"/>
      <c r="AL87" s="114"/>
      <c r="AM87" s="114"/>
      <c r="AN87" s="114"/>
      <c r="AO87" s="114"/>
      <c r="AP87" s="114"/>
      <c r="AQ87" s="114"/>
      <c r="AR87" s="114"/>
      <c r="AS87" s="114"/>
      <c r="AT87" s="114"/>
      <c r="AU87" s="114"/>
    </row>
    <row r="88" spans="11:47" ht="12.75" customHeight="1" x14ac:dyDescent="0.2">
      <c r="K88" s="114"/>
      <c r="L88" s="114"/>
      <c r="M88" s="114"/>
      <c r="N88" s="114"/>
      <c r="O88" s="114"/>
      <c r="P88" s="114"/>
      <c r="Q88" s="114"/>
      <c r="R88" s="114"/>
      <c r="S88" s="114"/>
      <c r="T88" s="114"/>
      <c r="U88" s="114"/>
      <c r="V88" s="114"/>
      <c r="W88" s="114"/>
      <c r="X88" s="114"/>
      <c r="Y88" s="114"/>
      <c r="Z88" s="114"/>
      <c r="AA88" s="114"/>
      <c r="AB88" s="114"/>
      <c r="AC88" s="114"/>
      <c r="AD88" s="114"/>
      <c r="AE88" s="114"/>
      <c r="AF88" s="114"/>
      <c r="AG88" s="114"/>
      <c r="AH88" s="114"/>
      <c r="AI88" s="114"/>
      <c r="AJ88" s="114"/>
      <c r="AK88" s="114"/>
      <c r="AL88" s="114"/>
      <c r="AM88" s="114"/>
      <c r="AN88" s="114"/>
      <c r="AO88" s="114"/>
      <c r="AP88" s="114"/>
      <c r="AQ88" s="114"/>
      <c r="AR88" s="114"/>
      <c r="AS88" s="114"/>
      <c r="AT88" s="114"/>
      <c r="AU88" s="114"/>
    </row>
    <row r="89" spans="11:47" ht="12.75" customHeight="1" x14ac:dyDescent="0.2">
      <c r="K89" s="114"/>
      <c r="L89" s="114"/>
      <c r="M89" s="114"/>
      <c r="N89" s="114"/>
      <c r="O89" s="114"/>
      <c r="P89" s="114"/>
      <c r="Q89" s="114"/>
      <c r="R89" s="114"/>
      <c r="S89" s="114"/>
      <c r="T89" s="114"/>
      <c r="U89" s="114"/>
      <c r="V89" s="114"/>
      <c r="W89" s="114"/>
      <c r="X89" s="114"/>
      <c r="Y89" s="114"/>
      <c r="Z89" s="114"/>
      <c r="AA89" s="114"/>
      <c r="AB89" s="114"/>
      <c r="AC89" s="114"/>
      <c r="AD89" s="114"/>
      <c r="AE89" s="114"/>
      <c r="AF89" s="114"/>
      <c r="AG89" s="114"/>
      <c r="AH89" s="114"/>
      <c r="AI89" s="114"/>
      <c r="AJ89" s="114"/>
      <c r="AK89" s="114"/>
      <c r="AL89" s="114"/>
      <c r="AM89" s="114"/>
      <c r="AN89" s="114"/>
      <c r="AO89" s="114"/>
      <c r="AP89" s="114"/>
      <c r="AQ89" s="114"/>
      <c r="AR89" s="114"/>
      <c r="AS89" s="114"/>
      <c r="AT89" s="114"/>
      <c r="AU89" s="114"/>
    </row>
    <row r="90" spans="11:47" ht="12.75" customHeight="1" x14ac:dyDescent="0.2">
      <c r="K90" s="114"/>
      <c r="L90" s="114"/>
      <c r="M90" s="114"/>
      <c r="N90" s="114"/>
      <c r="O90" s="114"/>
      <c r="P90" s="114"/>
      <c r="Q90" s="114"/>
      <c r="R90" s="114"/>
      <c r="S90" s="114"/>
      <c r="T90" s="114"/>
      <c r="U90" s="114"/>
      <c r="V90" s="114"/>
      <c r="W90" s="114"/>
      <c r="X90" s="114"/>
      <c r="Y90" s="114"/>
      <c r="Z90" s="114"/>
      <c r="AA90" s="114"/>
      <c r="AB90" s="114"/>
      <c r="AC90" s="114"/>
      <c r="AD90" s="114"/>
      <c r="AE90" s="114"/>
      <c r="AF90" s="114"/>
      <c r="AG90" s="114"/>
      <c r="AH90" s="114"/>
      <c r="AI90" s="114"/>
      <c r="AJ90" s="114"/>
      <c r="AK90" s="114"/>
      <c r="AL90" s="114"/>
      <c r="AM90" s="114"/>
      <c r="AN90" s="114"/>
      <c r="AO90" s="114"/>
      <c r="AP90" s="114"/>
      <c r="AQ90" s="114"/>
      <c r="AR90" s="114"/>
      <c r="AS90" s="114"/>
      <c r="AT90" s="114"/>
      <c r="AU90" s="114"/>
    </row>
    <row r="91" spans="11:47" ht="12.75" customHeight="1" x14ac:dyDescent="0.2">
      <c r="K91" s="114"/>
      <c r="L91" s="114"/>
      <c r="M91" s="114"/>
      <c r="N91" s="114"/>
      <c r="O91" s="114"/>
      <c r="P91" s="114"/>
      <c r="Q91" s="114"/>
      <c r="R91" s="114"/>
      <c r="S91" s="114"/>
      <c r="T91" s="114"/>
      <c r="U91" s="114"/>
      <c r="V91" s="114"/>
      <c r="W91" s="114"/>
      <c r="X91" s="114"/>
      <c r="Y91" s="114"/>
      <c r="Z91" s="114"/>
      <c r="AA91" s="114"/>
      <c r="AB91" s="114"/>
      <c r="AC91" s="114"/>
      <c r="AD91" s="114"/>
      <c r="AE91" s="114"/>
      <c r="AF91" s="114"/>
      <c r="AG91" s="114"/>
      <c r="AH91" s="114"/>
      <c r="AI91" s="114"/>
      <c r="AJ91" s="114"/>
      <c r="AK91" s="114"/>
      <c r="AL91" s="114"/>
      <c r="AM91" s="114"/>
      <c r="AN91" s="114"/>
      <c r="AO91" s="114"/>
      <c r="AP91" s="114"/>
      <c r="AQ91" s="114"/>
      <c r="AR91" s="114"/>
      <c r="AS91" s="114"/>
      <c r="AT91" s="114"/>
      <c r="AU91" s="114"/>
    </row>
    <row r="92" spans="11:47" ht="12.75" customHeight="1" x14ac:dyDescent="0.2">
      <c r="K92" s="114"/>
      <c r="L92" s="114"/>
      <c r="M92" s="114"/>
      <c r="N92" s="114"/>
      <c r="O92" s="114"/>
      <c r="P92" s="114"/>
      <c r="Q92" s="114"/>
      <c r="R92" s="114"/>
      <c r="S92" s="114"/>
      <c r="T92" s="114"/>
      <c r="U92" s="114"/>
      <c r="V92" s="114"/>
      <c r="W92" s="114"/>
      <c r="X92" s="114"/>
      <c r="Y92" s="114"/>
      <c r="Z92" s="114"/>
      <c r="AA92" s="114"/>
      <c r="AB92" s="114"/>
      <c r="AC92" s="114"/>
      <c r="AD92" s="114"/>
      <c r="AE92" s="114"/>
      <c r="AF92" s="114"/>
      <c r="AG92" s="114"/>
      <c r="AH92" s="114"/>
      <c r="AI92" s="114"/>
      <c r="AJ92" s="114"/>
      <c r="AK92" s="114"/>
      <c r="AL92" s="114"/>
      <c r="AM92" s="114"/>
      <c r="AN92" s="114"/>
      <c r="AO92" s="114"/>
      <c r="AP92" s="114"/>
      <c r="AQ92" s="114"/>
      <c r="AR92" s="114"/>
      <c r="AS92" s="114"/>
      <c r="AT92" s="114"/>
      <c r="AU92" s="114"/>
    </row>
    <row r="93" spans="11:47" ht="12.75" customHeight="1" x14ac:dyDescent="0.2">
      <c r="K93" s="114"/>
      <c r="L93" s="114"/>
      <c r="M93" s="114"/>
      <c r="N93" s="114"/>
      <c r="O93" s="114"/>
      <c r="P93" s="114"/>
      <c r="Q93" s="114"/>
      <c r="R93" s="114"/>
      <c r="S93" s="114"/>
      <c r="T93" s="114"/>
      <c r="U93" s="114"/>
      <c r="V93" s="114"/>
      <c r="W93" s="114"/>
      <c r="X93" s="114"/>
      <c r="Y93" s="114"/>
      <c r="Z93" s="114"/>
      <c r="AA93" s="114"/>
      <c r="AB93" s="114"/>
      <c r="AC93" s="114"/>
      <c r="AD93" s="114"/>
      <c r="AE93" s="114"/>
      <c r="AF93" s="114"/>
      <c r="AG93" s="114"/>
      <c r="AH93" s="114"/>
      <c r="AI93" s="114"/>
      <c r="AJ93" s="114"/>
      <c r="AK93" s="114"/>
      <c r="AL93" s="114"/>
      <c r="AM93" s="114"/>
      <c r="AN93" s="114"/>
      <c r="AO93" s="114"/>
      <c r="AP93" s="114"/>
      <c r="AQ93" s="114"/>
      <c r="AR93" s="114"/>
      <c r="AS93" s="114"/>
      <c r="AT93" s="114"/>
      <c r="AU93" s="114"/>
    </row>
    <row r="94" spans="11:47" ht="12.75" customHeight="1" x14ac:dyDescent="0.2">
      <c r="K94" s="114"/>
      <c r="L94" s="114"/>
      <c r="M94" s="114"/>
      <c r="N94" s="114"/>
      <c r="O94" s="114"/>
      <c r="P94" s="114"/>
      <c r="Q94" s="114"/>
      <c r="R94" s="114"/>
      <c r="S94" s="114"/>
      <c r="T94" s="114"/>
      <c r="U94" s="114"/>
      <c r="V94" s="114"/>
      <c r="W94" s="114"/>
      <c r="X94" s="114"/>
      <c r="Y94" s="114"/>
      <c r="Z94" s="114"/>
      <c r="AA94" s="114"/>
      <c r="AB94" s="114"/>
      <c r="AC94" s="114"/>
      <c r="AD94" s="114"/>
      <c r="AE94" s="114"/>
      <c r="AF94" s="114"/>
      <c r="AG94" s="114"/>
      <c r="AH94" s="114"/>
      <c r="AI94" s="114"/>
      <c r="AJ94" s="114"/>
      <c r="AK94" s="114"/>
      <c r="AL94" s="114"/>
      <c r="AM94" s="114"/>
      <c r="AN94" s="114"/>
      <c r="AO94" s="114"/>
      <c r="AP94" s="114"/>
      <c r="AQ94" s="114"/>
      <c r="AR94" s="114"/>
      <c r="AS94" s="114"/>
      <c r="AT94" s="114"/>
      <c r="AU94" s="114"/>
    </row>
    <row r="95" spans="11:47" ht="12.75" customHeight="1" x14ac:dyDescent="0.2">
      <c r="K95" s="114"/>
      <c r="L95" s="114"/>
      <c r="M95" s="114"/>
      <c r="N95" s="114"/>
      <c r="O95" s="114"/>
      <c r="P95" s="114"/>
      <c r="Q95" s="114"/>
      <c r="R95" s="114"/>
      <c r="S95" s="114"/>
      <c r="T95" s="114"/>
      <c r="U95" s="114"/>
      <c r="V95" s="114"/>
      <c r="W95" s="114"/>
      <c r="X95" s="114"/>
      <c r="Y95" s="114"/>
      <c r="Z95" s="114"/>
      <c r="AA95" s="114"/>
      <c r="AB95" s="114"/>
      <c r="AC95" s="114"/>
      <c r="AD95" s="114"/>
      <c r="AE95" s="114"/>
      <c r="AF95" s="114"/>
      <c r="AG95" s="114"/>
      <c r="AH95" s="114"/>
      <c r="AI95" s="114"/>
      <c r="AJ95" s="114"/>
      <c r="AK95" s="114"/>
      <c r="AL95" s="114"/>
      <c r="AM95" s="114"/>
      <c r="AN95" s="114"/>
      <c r="AO95" s="114"/>
      <c r="AP95" s="114"/>
      <c r="AQ95" s="114"/>
      <c r="AR95" s="114"/>
      <c r="AS95" s="114"/>
      <c r="AT95" s="114"/>
      <c r="AU95" s="114"/>
    </row>
    <row r="96" spans="11:47" ht="12.75" customHeight="1" x14ac:dyDescent="0.2">
      <c r="K96" s="114"/>
      <c r="L96" s="114"/>
      <c r="M96" s="114"/>
      <c r="N96" s="114"/>
      <c r="O96" s="114"/>
      <c r="P96" s="114"/>
      <c r="Q96" s="114"/>
      <c r="R96" s="114"/>
      <c r="S96" s="114"/>
      <c r="T96" s="114"/>
      <c r="U96" s="114"/>
      <c r="V96" s="114"/>
      <c r="W96" s="114"/>
      <c r="X96" s="114"/>
      <c r="Y96" s="114"/>
      <c r="Z96" s="114"/>
      <c r="AA96" s="114"/>
      <c r="AB96" s="114"/>
      <c r="AC96" s="114"/>
      <c r="AD96" s="114"/>
      <c r="AE96" s="114"/>
      <c r="AF96" s="114"/>
      <c r="AG96" s="114"/>
      <c r="AH96" s="114"/>
      <c r="AI96" s="114"/>
      <c r="AJ96" s="114"/>
      <c r="AK96" s="114"/>
      <c r="AL96" s="114"/>
      <c r="AM96" s="114"/>
      <c r="AN96" s="114"/>
      <c r="AO96" s="114"/>
      <c r="AP96" s="114"/>
      <c r="AQ96" s="114"/>
      <c r="AR96" s="114"/>
      <c r="AS96" s="114"/>
      <c r="AT96" s="114"/>
      <c r="AU96" s="114"/>
    </row>
    <row r="97" spans="11:47" ht="12.75" customHeight="1" x14ac:dyDescent="0.2">
      <c r="K97" s="114"/>
      <c r="L97" s="114"/>
      <c r="M97" s="114"/>
      <c r="N97" s="114"/>
      <c r="O97" s="114"/>
      <c r="P97" s="114"/>
      <c r="Q97" s="114"/>
      <c r="R97" s="114"/>
      <c r="S97" s="114"/>
      <c r="T97" s="114"/>
      <c r="U97" s="114"/>
      <c r="V97" s="114"/>
      <c r="W97" s="114"/>
      <c r="X97" s="114"/>
      <c r="Y97" s="114"/>
      <c r="Z97" s="114"/>
      <c r="AA97" s="114"/>
      <c r="AB97" s="114"/>
      <c r="AC97" s="114"/>
      <c r="AD97" s="114"/>
      <c r="AE97" s="114"/>
      <c r="AF97" s="114"/>
      <c r="AG97" s="114"/>
      <c r="AH97" s="114"/>
      <c r="AI97" s="114"/>
      <c r="AJ97" s="114"/>
      <c r="AK97" s="114"/>
      <c r="AL97" s="114"/>
      <c r="AM97" s="114"/>
      <c r="AN97" s="114"/>
      <c r="AO97" s="114"/>
      <c r="AP97" s="114"/>
      <c r="AQ97" s="114"/>
      <c r="AR97" s="114"/>
      <c r="AS97" s="114"/>
      <c r="AT97" s="114"/>
      <c r="AU97" s="114"/>
    </row>
    <row r="98" spans="11:47" ht="12.75" customHeight="1" x14ac:dyDescent="0.2">
      <c r="K98" s="114"/>
      <c r="L98" s="114"/>
      <c r="M98" s="114"/>
      <c r="N98" s="114"/>
      <c r="O98" s="114"/>
      <c r="P98" s="114"/>
      <c r="Q98" s="114"/>
      <c r="R98" s="114"/>
      <c r="S98" s="114"/>
      <c r="T98" s="114"/>
      <c r="U98" s="114"/>
      <c r="V98" s="114"/>
      <c r="W98" s="114"/>
      <c r="X98" s="114"/>
      <c r="Y98" s="114"/>
      <c r="Z98" s="114"/>
      <c r="AA98" s="114"/>
      <c r="AB98" s="114"/>
      <c r="AC98" s="114"/>
      <c r="AD98" s="114"/>
      <c r="AE98" s="114"/>
      <c r="AF98" s="114"/>
      <c r="AG98" s="114"/>
      <c r="AH98" s="114"/>
      <c r="AI98" s="114"/>
      <c r="AJ98" s="114"/>
      <c r="AK98" s="114"/>
      <c r="AL98" s="114"/>
      <c r="AM98" s="114"/>
      <c r="AN98" s="114"/>
      <c r="AO98" s="114"/>
      <c r="AP98" s="114"/>
      <c r="AQ98" s="114"/>
      <c r="AR98" s="114"/>
      <c r="AS98" s="114"/>
      <c r="AT98" s="114"/>
      <c r="AU98" s="114"/>
    </row>
    <row r="99" spans="11:47" ht="12.75" customHeight="1" x14ac:dyDescent="0.2">
      <c r="K99" s="114"/>
      <c r="L99" s="114"/>
      <c r="M99" s="114"/>
      <c r="N99" s="114"/>
      <c r="O99" s="114"/>
      <c r="P99" s="114"/>
      <c r="Q99" s="114"/>
      <c r="R99" s="114"/>
      <c r="S99" s="114"/>
      <c r="T99" s="114"/>
      <c r="U99" s="114"/>
      <c r="V99" s="114"/>
      <c r="W99" s="114"/>
      <c r="X99" s="114"/>
      <c r="Y99" s="114"/>
      <c r="Z99" s="114"/>
      <c r="AA99" s="114"/>
      <c r="AB99" s="114"/>
      <c r="AC99" s="114"/>
      <c r="AD99" s="114"/>
      <c r="AE99" s="114"/>
      <c r="AF99" s="114"/>
      <c r="AG99" s="114"/>
      <c r="AH99" s="114"/>
      <c r="AI99" s="114"/>
      <c r="AJ99" s="114"/>
      <c r="AK99" s="114"/>
      <c r="AL99" s="114"/>
      <c r="AM99" s="114"/>
      <c r="AN99" s="114"/>
      <c r="AO99" s="114"/>
      <c r="AP99" s="114"/>
      <c r="AQ99" s="114"/>
      <c r="AR99" s="114"/>
      <c r="AS99" s="114"/>
      <c r="AT99" s="114"/>
      <c r="AU99" s="114"/>
    </row>
    <row r="100" spans="11:47" ht="12.75" customHeight="1" x14ac:dyDescent="0.2">
      <c r="K100" s="114"/>
      <c r="L100" s="114"/>
      <c r="M100" s="114"/>
      <c r="N100" s="114"/>
      <c r="O100" s="114"/>
      <c r="P100" s="114"/>
      <c r="Q100" s="114"/>
      <c r="R100" s="114"/>
      <c r="S100" s="114"/>
      <c r="T100" s="114"/>
      <c r="U100" s="114"/>
      <c r="V100" s="114"/>
      <c r="W100" s="114"/>
      <c r="X100" s="114"/>
      <c r="Y100" s="114"/>
      <c r="Z100" s="114"/>
      <c r="AA100" s="114"/>
      <c r="AB100" s="114"/>
      <c r="AC100" s="114"/>
      <c r="AD100" s="114"/>
      <c r="AE100" s="114"/>
      <c r="AF100" s="114"/>
      <c r="AG100" s="114"/>
      <c r="AH100" s="114"/>
      <c r="AI100" s="114"/>
      <c r="AJ100" s="114"/>
      <c r="AK100" s="114"/>
      <c r="AL100" s="114"/>
      <c r="AM100" s="114"/>
      <c r="AN100" s="114"/>
      <c r="AO100" s="114"/>
      <c r="AP100" s="114"/>
      <c r="AQ100" s="114"/>
      <c r="AR100" s="114"/>
      <c r="AS100" s="114"/>
      <c r="AT100" s="114"/>
      <c r="AU100" s="114"/>
    </row>
    <row r="101" spans="11:47" ht="12.75" customHeight="1" x14ac:dyDescent="0.2">
      <c r="K101" s="114"/>
      <c r="L101" s="114"/>
      <c r="M101" s="114"/>
      <c r="N101" s="114"/>
      <c r="O101" s="114"/>
      <c r="P101" s="114"/>
      <c r="Q101" s="114"/>
      <c r="R101" s="114"/>
      <c r="S101" s="114"/>
      <c r="T101" s="114"/>
      <c r="U101" s="114"/>
      <c r="V101" s="114"/>
      <c r="W101" s="114"/>
      <c r="X101" s="114"/>
      <c r="Y101" s="114"/>
      <c r="Z101" s="114"/>
      <c r="AA101" s="114"/>
      <c r="AB101" s="114"/>
      <c r="AC101" s="114"/>
      <c r="AD101" s="114"/>
      <c r="AE101" s="114"/>
      <c r="AF101" s="114"/>
      <c r="AG101" s="114"/>
      <c r="AH101" s="114"/>
      <c r="AI101" s="114"/>
      <c r="AJ101" s="114"/>
      <c r="AK101" s="114"/>
      <c r="AL101" s="114"/>
      <c r="AM101" s="114"/>
      <c r="AN101" s="114"/>
      <c r="AO101" s="114"/>
      <c r="AP101" s="114"/>
      <c r="AQ101" s="114"/>
      <c r="AR101" s="114"/>
      <c r="AS101" s="114"/>
      <c r="AT101" s="114"/>
      <c r="AU101" s="114"/>
    </row>
    <row r="102" spans="11:47" ht="12.75" customHeight="1" x14ac:dyDescent="0.2">
      <c r="K102" s="114"/>
      <c r="L102" s="114"/>
      <c r="M102" s="114"/>
      <c r="N102" s="114"/>
      <c r="O102" s="114"/>
      <c r="P102" s="114"/>
      <c r="Q102" s="114"/>
      <c r="R102" s="114"/>
      <c r="S102" s="114"/>
      <c r="T102" s="114"/>
      <c r="U102" s="114"/>
      <c r="V102" s="114"/>
      <c r="W102" s="114"/>
      <c r="X102" s="114"/>
      <c r="Y102" s="114"/>
      <c r="Z102" s="114"/>
      <c r="AA102" s="114"/>
      <c r="AB102" s="114"/>
      <c r="AC102" s="114"/>
      <c r="AD102" s="114"/>
      <c r="AE102" s="114"/>
      <c r="AF102" s="114"/>
      <c r="AG102" s="114"/>
      <c r="AH102" s="114"/>
      <c r="AI102" s="114"/>
      <c r="AJ102" s="114"/>
      <c r="AK102" s="114"/>
      <c r="AL102" s="114"/>
      <c r="AM102" s="114"/>
      <c r="AN102" s="114"/>
      <c r="AO102" s="114"/>
      <c r="AP102" s="114"/>
      <c r="AQ102" s="114"/>
      <c r="AR102" s="114"/>
      <c r="AS102" s="114"/>
      <c r="AT102" s="114"/>
      <c r="AU102" s="114"/>
    </row>
    <row r="103" spans="11:47" ht="12.75" customHeight="1" x14ac:dyDescent="0.2">
      <c r="K103" s="114"/>
      <c r="L103" s="114"/>
      <c r="M103" s="114"/>
      <c r="N103" s="114"/>
      <c r="O103" s="114"/>
      <c r="P103" s="114"/>
      <c r="Q103" s="114"/>
      <c r="R103" s="114"/>
      <c r="S103" s="114"/>
      <c r="T103" s="114"/>
      <c r="U103" s="114"/>
      <c r="V103" s="114"/>
      <c r="W103" s="114"/>
      <c r="X103" s="114"/>
      <c r="Y103" s="114"/>
      <c r="Z103" s="114"/>
      <c r="AA103" s="114"/>
      <c r="AB103" s="114"/>
      <c r="AC103" s="114"/>
      <c r="AD103" s="114"/>
      <c r="AE103" s="114"/>
      <c r="AF103" s="114"/>
      <c r="AG103" s="114"/>
      <c r="AH103" s="114"/>
      <c r="AI103" s="114"/>
      <c r="AJ103" s="114"/>
      <c r="AK103" s="114"/>
      <c r="AL103" s="114"/>
      <c r="AM103" s="114"/>
      <c r="AN103" s="114"/>
      <c r="AO103" s="114"/>
      <c r="AP103" s="114"/>
      <c r="AQ103" s="114"/>
      <c r="AR103" s="114"/>
      <c r="AS103" s="114"/>
      <c r="AT103" s="114"/>
      <c r="AU103" s="114"/>
    </row>
    <row r="104" spans="11:47" ht="12.75" customHeight="1" x14ac:dyDescent="0.2">
      <c r="K104" s="114"/>
      <c r="L104" s="114"/>
      <c r="M104" s="114"/>
      <c r="N104" s="114"/>
      <c r="O104" s="114"/>
      <c r="P104" s="114"/>
      <c r="Q104" s="114"/>
      <c r="R104" s="114"/>
      <c r="S104" s="114"/>
      <c r="T104" s="114"/>
      <c r="U104" s="114"/>
      <c r="V104" s="114"/>
      <c r="W104" s="114"/>
      <c r="X104" s="114"/>
      <c r="Y104" s="114"/>
      <c r="Z104" s="114"/>
      <c r="AA104" s="114"/>
      <c r="AB104" s="114"/>
      <c r="AC104" s="114"/>
      <c r="AD104" s="114"/>
      <c r="AE104" s="114"/>
      <c r="AF104" s="114"/>
      <c r="AG104" s="114"/>
      <c r="AH104" s="114"/>
      <c r="AI104" s="114"/>
      <c r="AJ104" s="114"/>
      <c r="AK104" s="114"/>
      <c r="AL104" s="114"/>
      <c r="AM104" s="114"/>
      <c r="AN104" s="114"/>
      <c r="AO104" s="114"/>
      <c r="AP104" s="114"/>
      <c r="AQ104" s="114"/>
      <c r="AR104" s="114"/>
      <c r="AS104" s="114"/>
      <c r="AT104" s="114"/>
      <c r="AU104" s="114"/>
    </row>
    <row r="105" spans="11:47" ht="12.75" customHeight="1" x14ac:dyDescent="0.2">
      <c r="K105" s="114"/>
      <c r="L105" s="114"/>
      <c r="M105" s="114"/>
      <c r="N105" s="114"/>
      <c r="O105" s="114"/>
      <c r="P105" s="114"/>
      <c r="Q105" s="114"/>
      <c r="R105" s="114"/>
      <c r="S105" s="114"/>
      <c r="T105" s="114"/>
      <c r="U105" s="114"/>
      <c r="V105" s="114"/>
      <c r="W105" s="114"/>
      <c r="X105" s="114"/>
      <c r="Y105" s="114"/>
      <c r="Z105" s="114"/>
      <c r="AA105" s="114"/>
      <c r="AB105" s="114"/>
      <c r="AC105" s="114"/>
      <c r="AD105" s="114"/>
      <c r="AE105" s="114"/>
      <c r="AF105" s="114"/>
      <c r="AG105" s="114"/>
      <c r="AH105" s="114"/>
      <c r="AI105" s="114"/>
      <c r="AJ105" s="114"/>
      <c r="AK105" s="114"/>
      <c r="AL105" s="114"/>
      <c r="AM105" s="114"/>
      <c r="AN105" s="114"/>
      <c r="AO105" s="114"/>
      <c r="AP105" s="114"/>
      <c r="AQ105" s="114"/>
      <c r="AR105" s="114"/>
      <c r="AS105" s="114"/>
      <c r="AT105" s="114"/>
      <c r="AU105" s="114"/>
    </row>
    <row r="106" spans="11:47" ht="12.75" customHeight="1" x14ac:dyDescent="0.2">
      <c r="K106" s="114"/>
      <c r="L106" s="114"/>
      <c r="M106" s="114"/>
      <c r="N106" s="114"/>
      <c r="O106" s="114"/>
      <c r="P106" s="114"/>
      <c r="Q106" s="114"/>
      <c r="R106" s="114"/>
      <c r="S106" s="114"/>
      <c r="T106" s="114"/>
      <c r="U106" s="114"/>
      <c r="V106" s="114"/>
      <c r="W106" s="114"/>
      <c r="X106" s="114"/>
      <c r="Y106" s="114"/>
      <c r="Z106" s="114"/>
      <c r="AA106" s="114"/>
      <c r="AB106" s="114"/>
      <c r="AC106" s="114"/>
      <c r="AD106" s="114"/>
      <c r="AE106" s="114"/>
      <c r="AF106" s="114"/>
      <c r="AG106" s="114"/>
      <c r="AH106" s="114"/>
      <c r="AI106" s="114"/>
      <c r="AJ106" s="114"/>
      <c r="AK106" s="114"/>
      <c r="AL106" s="114"/>
      <c r="AM106" s="114"/>
      <c r="AN106" s="114"/>
      <c r="AO106" s="114"/>
      <c r="AP106" s="114"/>
      <c r="AQ106" s="114"/>
      <c r="AR106" s="114"/>
      <c r="AS106" s="114"/>
      <c r="AT106" s="114"/>
      <c r="AU106" s="114"/>
    </row>
    <row r="107" spans="11:47" ht="12.75" customHeight="1" x14ac:dyDescent="0.2">
      <c r="K107" s="114"/>
      <c r="L107" s="114"/>
      <c r="M107" s="114"/>
      <c r="N107" s="114"/>
      <c r="O107" s="114"/>
      <c r="P107" s="114"/>
      <c r="Q107" s="114"/>
      <c r="R107" s="114"/>
      <c r="S107" s="114"/>
      <c r="T107" s="114"/>
      <c r="U107" s="114"/>
      <c r="V107" s="114"/>
      <c r="W107" s="114"/>
      <c r="X107" s="114"/>
      <c r="Y107" s="114"/>
      <c r="Z107" s="114"/>
      <c r="AA107" s="114"/>
      <c r="AB107" s="114"/>
      <c r="AC107" s="114"/>
      <c r="AD107" s="114"/>
      <c r="AE107" s="114"/>
      <c r="AF107" s="114"/>
      <c r="AG107" s="114"/>
      <c r="AH107" s="114"/>
      <c r="AI107" s="114"/>
      <c r="AJ107" s="114"/>
      <c r="AK107" s="114"/>
      <c r="AL107" s="114"/>
      <c r="AM107" s="114"/>
      <c r="AN107" s="114"/>
      <c r="AO107" s="114"/>
      <c r="AP107" s="114"/>
      <c r="AQ107" s="114"/>
      <c r="AR107" s="114"/>
      <c r="AS107" s="114"/>
      <c r="AT107" s="114"/>
      <c r="AU107" s="114"/>
    </row>
    <row r="108" spans="11:47" ht="12.75" customHeight="1" x14ac:dyDescent="0.2">
      <c r="K108" s="114"/>
      <c r="L108" s="114"/>
      <c r="M108" s="114"/>
      <c r="N108" s="114"/>
      <c r="O108" s="114"/>
      <c r="P108" s="114"/>
      <c r="Q108" s="114"/>
      <c r="R108" s="114"/>
      <c r="S108" s="114"/>
      <c r="T108" s="114"/>
      <c r="U108" s="114"/>
      <c r="V108" s="114"/>
      <c r="W108" s="114"/>
      <c r="X108" s="114"/>
      <c r="Y108" s="114"/>
      <c r="Z108" s="114"/>
      <c r="AA108" s="114"/>
      <c r="AB108" s="114"/>
      <c r="AC108" s="114"/>
      <c r="AD108" s="114"/>
      <c r="AE108" s="114"/>
      <c r="AF108" s="114"/>
      <c r="AG108" s="114"/>
      <c r="AH108" s="114"/>
      <c r="AI108" s="114"/>
      <c r="AJ108" s="114"/>
      <c r="AK108" s="114"/>
      <c r="AL108" s="114"/>
      <c r="AM108" s="114"/>
      <c r="AN108" s="114"/>
      <c r="AO108" s="114"/>
      <c r="AP108" s="114"/>
      <c r="AQ108" s="114"/>
      <c r="AR108" s="114"/>
      <c r="AS108" s="114"/>
      <c r="AT108" s="114"/>
      <c r="AU108" s="114"/>
    </row>
    <row r="109" spans="11:47" ht="12.75" customHeight="1" x14ac:dyDescent="0.2">
      <c r="K109" s="114"/>
      <c r="L109" s="114"/>
      <c r="M109" s="114"/>
      <c r="N109" s="114"/>
      <c r="O109" s="114"/>
      <c r="P109" s="114"/>
      <c r="Q109" s="114"/>
      <c r="R109" s="114"/>
      <c r="S109" s="114"/>
      <c r="T109" s="114"/>
      <c r="U109" s="114"/>
      <c r="V109" s="114"/>
      <c r="W109" s="114"/>
      <c r="X109" s="114"/>
      <c r="Y109" s="114"/>
      <c r="Z109" s="114"/>
      <c r="AA109" s="114"/>
      <c r="AB109" s="114"/>
      <c r="AC109" s="114"/>
      <c r="AD109" s="114"/>
      <c r="AE109" s="114"/>
      <c r="AF109" s="114"/>
      <c r="AG109" s="114"/>
      <c r="AH109" s="114"/>
      <c r="AI109" s="114"/>
      <c r="AJ109" s="114"/>
      <c r="AK109" s="114"/>
      <c r="AL109" s="114"/>
      <c r="AM109" s="114"/>
      <c r="AN109" s="114"/>
      <c r="AO109" s="114"/>
      <c r="AP109" s="114"/>
      <c r="AQ109" s="114"/>
      <c r="AR109" s="114"/>
      <c r="AS109" s="114"/>
      <c r="AT109" s="114"/>
      <c r="AU109" s="114"/>
    </row>
    <row r="110" spans="11:47" ht="12.75" customHeight="1" x14ac:dyDescent="0.2">
      <c r="K110" s="114"/>
      <c r="L110" s="114"/>
      <c r="M110" s="114"/>
      <c r="N110" s="114"/>
      <c r="O110" s="114"/>
      <c r="P110" s="114"/>
      <c r="Q110" s="114"/>
      <c r="R110" s="114"/>
      <c r="S110" s="114"/>
      <c r="T110" s="114"/>
      <c r="U110" s="114"/>
      <c r="V110" s="114"/>
      <c r="W110" s="114"/>
      <c r="X110" s="114"/>
      <c r="Y110" s="114"/>
      <c r="Z110" s="114"/>
      <c r="AA110" s="114"/>
      <c r="AB110" s="114"/>
      <c r="AC110" s="114"/>
      <c r="AD110" s="114"/>
      <c r="AE110" s="114"/>
      <c r="AF110" s="114"/>
      <c r="AG110" s="114"/>
      <c r="AH110" s="114"/>
      <c r="AI110" s="114"/>
      <c r="AJ110" s="114"/>
      <c r="AK110" s="114"/>
      <c r="AL110" s="114"/>
      <c r="AM110" s="114"/>
      <c r="AN110" s="114"/>
      <c r="AO110" s="114"/>
      <c r="AP110" s="114"/>
      <c r="AQ110" s="114"/>
      <c r="AR110" s="114"/>
      <c r="AS110" s="114"/>
      <c r="AT110" s="114"/>
      <c r="AU110" s="114"/>
    </row>
    <row r="111" spans="11:47" ht="12.75" customHeight="1" x14ac:dyDescent="0.2">
      <c r="K111" s="114"/>
      <c r="L111" s="114"/>
      <c r="M111" s="114"/>
      <c r="N111" s="114"/>
      <c r="O111" s="114"/>
      <c r="P111" s="114"/>
      <c r="Q111" s="114"/>
      <c r="R111" s="114"/>
      <c r="S111" s="114"/>
      <c r="T111" s="114"/>
      <c r="U111" s="114"/>
      <c r="V111" s="114"/>
      <c r="W111" s="114"/>
      <c r="X111" s="114"/>
      <c r="Y111" s="114"/>
      <c r="Z111" s="114"/>
      <c r="AA111" s="114"/>
      <c r="AB111" s="114"/>
      <c r="AC111" s="114"/>
      <c r="AD111" s="114"/>
      <c r="AE111" s="114"/>
      <c r="AF111" s="114"/>
      <c r="AG111" s="114"/>
      <c r="AH111" s="114"/>
      <c r="AI111" s="114"/>
      <c r="AJ111" s="114"/>
      <c r="AK111" s="114"/>
      <c r="AL111" s="114"/>
      <c r="AM111" s="114"/>
      <c r="AN111" s="114"/>
      <c r="AO111" s="114"/>
      <c r="AP111" s="114"/>
      <c r="AQ111" s="114"/>
      <c r="AR111" s="114"/>
      <c r="AS111" s="114"/>
      <c r="AT111" s="114"/>
      <c r="AU111" s="114"/>
    </row>
    <row r="112" spans="11:47" ht="12.75" customHeight="1" x14ac:dyDescent="0.2">
      <c r="K112" s="114"/>
      <c r="L112" s="114"/>
      <c r="M112" s="114"/>
      <c r="N112" s="114"/>
      <c r="O112" s="114"/>
      <c r="P112" s="114"/>
      <c r="Q112" s="114"/>
      <c r="R112" s="114"/>
      <c r="S112" s="114"/>
      <c r="T112" s="114"/>
      <c r="U112" s="114"/>
      <c r="V112" s="114"/>
      <c r="W112" s="114"/>
      <c r="X112" s="114"/>
      <c r="Y112" s="114"/>
      <c r="Z112" s="114"/>
      <c r="AA112" s="114"/>
      <c r="AB112" s="114"/>
      <c r="AC112" s="114"/>
      <c r="AD112" s="114"/>
      <c r="AE112" s="114"/>
      <c r="AF112" s="114"/>
      <c r="AG112" s="114"/>
      <c r="AH112" s="114"/>
      <c r="AI112" s="114"/>
      <c r="AJ112" s="114"/>
      <c r="AK112" s="114"/>
      <c r="AL112" s="114"/>
      <c r="AM112" s="114"/>
      <c r="AN112" s="114"/>
      <c r="AO112" s="114"/>
      <c r="AP112" s="114"/>
      <c r="AQ112" s="114"/>
      <c r="AR112" s="114"/>
      <c r="AS112" s="114"/>
      <c r="AT112" s="114"/>
      <c r="AU112" s="114"/>
    </row>
    <row r="113" spans="11:47" ht="12.75" customHeight="1" x14ac:dyDescent="0.2">
      <c r="K113" s="114"/>
      <c r="L113" s="114"/>
      <c r="M113" s="114"/>
      <c r="N113" s="114"/>
      <c r="O113" s="114"/>
      <c r="P113" s="114"/>
      <c r="Q113" s="114"/>
      <c r="R113" s="114"/>
      <c r="S113" s="114"/>
      <c r="T113" s="114"/>
      <c r="U113" s="114"/>
      <c r="V113" s="114"/>
      <c r="W113" s="114"/>
      <c r="X113" s="114"/>
      <c r="Y113" s="114"/>
      <c r="Z113" s="114"/>
      <c r="AA113" s="114"/>
      <c r="AB113" s="114"/>
      <c r="AC113" s="114"/>
      <c r="AD113" s="114"/>
      <c r="AE113" s="114"/>
      <c r="AF113" s="114"/>
      <c r="AG113" s="114"/>
      <c r="AH113" s="114"/>
      <c r="AI113" s="114"/>
      <c r="AJ113" s="114"/>
      <c r="AK113" s="114"/>
      <c r="AL113" s="114"/>
      <c r="AM113" s="114"/>
      <c r="AN113" s="114"/>
      <c r="AO113" s="114"/>
      <c r="AP113" s="114"/>
      <c r="AQ113" s="114"/>
      <c r="AR113" s="114"/>
      <c r="AS113" s="114"/>
      <c r="AT113" s="114"/>
      <c r="AU113" s="114"/>
    </row>
    <row r="114" spans="11:47" ht="12.75" customHeight="1" x14ac:dyDescent="0.2">
      <c r="K114" s="114"/>
      <c r="L114" s="114"/>
      <c r="M114" s="114"/>
      <c r="N114" s="114"/>
      <c r="O114" s="114"/>
      <c r="P114" s="114"/>
      <c r="Q114" s="114"/>
      <c r="R114" s="114"/>
      <c r="S114" s="114"/>
      <c r="T114" s="114"/>
      <c r="U114" s="114"/>
      <c r="V114" s="114"/>
      <c r="W114" s="114"/>
      <c r="X114" s="114"/>
      <c r="Y114" s="114"/>
      <c r="Z114" s="114"/>
      <c r="AA114" s="114"/>
      <c r="AB114" s="114"/>
      <c r="AC114" s="114"/>
      <c r="AD114" s="114"/>
      <c r="AE114" s="114"/>
      <c r="AF114" s="114"/>
      <c r="AG114" s="114"/>
      <c r="AH114" s="114"/>
      <c r="AI114" s="114"/>
      <c r="AJ114" s="114"/>
      <c r="AK114" s="114"/>
      <c r="AL114" s="114"/>
      <c r="AM114" s="114"/>
      <c r="AN114" s="114"/>
      <c r="AO114" s="114"/>
      <c r="AP114" s="114"/>
      <c r="AQ114" s="114"/>
      <c r="AR114" s="114"/>
      <c r="AS114" s="114"/>
      <c r="AT114" s="114"/>
      <c r="AU114" s="114"/>
    </row>
    <row r="115" spans="11:47" ht="12.75" customHeight="1" x14ac:dyDescent="0.2">
      <c r="K115" s="114"/>
      <c r="L115" s="114"/>
      <c r="M115" s="114"/>
      <c r="N115" s="114"/>
      <c r="O115" s="114"/>
      <c r="P115" s="114"/>
      <c r="Q115" s="114"/>
      <c r="R115" s="114"/>
      <c r="S115" s="114"/>
      <c r="T115" s="114"/>
      <c r="U115" s="114"/>
      <c r="V115" s="114"/>
      <c r="W115" s="114"/>
      <c r="X115" s="114"/>
      <c r="Y115" s="114"/>
      <c r="Z115" s="114"/>
      <c r="AA115" s="114"/>
      <c r="AB115" s="114"/>
      <c r="AC115" s="114"/>
      <c r="AD115" s="114"/>
      <c r="AE115" s="114"/>
      <c r="AF115" s="114"/>
      <c r="AG115" s="114"/>
      <c r="AH115" s="114"/>
      <c r="AI115" s="114"/>
      <c r="AJ115" s="114"/>
      <c r="AK115" s="114"/>
      <c r="AL115" s="114"/>
      <c r="AM115" s="114"/>
      <c r="AN115" s="114"/>
      <c r="AO115" s="114"/>
      <c r="AP115" s="114"/>
      <c r="AQ115" s="114"/>
      <c r="AR115" s="114"/>
      <c r="AS115" s="114"/>
      <c r="AT115" s="114"/>
      <c r="AU115" s="114"/>
    </row>
    <row r="116" spans="11:47" ht="12.75" customHeight="1" x14ac:dyDescent="0.2">
      <c r="K116" s="114"/>
      <c r="L116" s="114"/>
      <c r="M116" s="114"/>
      <c r="N116" s="114"/>
      <c r="O116" s="114"/>
      <c r="P116" s="114"/>
      <c r="Q116" s="114"/>
      <c r="R116" s="114"/>
      <c r="S116" s="114"/>
      <c r="T116" s="114"/>
      <c r="U116" s="114"/>
      <c r="V116" s="114"/>
      <c r="W116" s="114"/>
      <c r="X116" s="114"/>
      <c r="Y116" s="114"/>
      <c r="Z116" s="114"/>
      <c r="AA116" s="114"/>
      <c r="AB116" s="114"/>
      <c r="AC116" s="114"/>
      <c r="AD116" s="114"/>
      <c r="AE116" s="114"/>
      <c r="AF116" s="114"/>
      <c r="AG116" s="114"/>
      <c r="AH116" s="114"/>
      <c r="AI116" s="114"/>
      <c r="AJ116" s="114"/>
      <c r="AK116" s="114"/>
      <c r="AL116" s="114"/>
      <c r="AM116" s="114"/>
      <c r="AN116" s="114"/>
      <c r="AO116" s="114"/>
      <c r="AP116" s="114"/>
      <c r="AQ116" s="114"/>
      <c r="AR116" s="114"/>
      <c r="AS116" s="114"/>
      <c r="AT116" s="114"/>
      <c r="AU116" s="114"/>
    </row>
    <row r="117" spans="11:47" ht="12.75" customHeight="1" x14ac:dyDescent="0.2">
      <c r="K117" s="114"/>
      <c r="L117" s="114"/>
      <c r="M117" s="114"/>
      <c r="N117" s="114"/>
      <c r="O117" s="114"/>
      <c r="P117" s="114"/>
      <c r="Q117" s="114"/>
      <c r="R117" s="114"/>
      <c r="S117" s="114"/>
      <c r="T117" s="114"/>
      <c r="U117" s="114"/>
      <c r="V117" s="114"/>
      <c r="W117" s="114"/>
      <c r="X117" s="114"/>
      <c r="Y117" s="114"/>
      <c r="Z117" s="114"/>
      <c r="AA117" s="114"/>
      <c r="AB117" s="114"/>
      <c r="AC117" s="114"/>
      <c r="AD117" s="114"/>
      <c r="AE117" s="114"/>
      <c r="AF117" s="114"/>
      <c r="AG117" s="114"/>
      <c r="AH117" s="114"/>
      <c r="AI117" s="114"/>
      <c r="AJ117" s="114"/>
      <c r="AK117" s="114"/>
      <c r="AL117" s="114"/>
      <c r="AM117" s="114"/>
      <c r="AN117" s="114"/>
      <c r="AO117" s="114"/>
      <c r="AP117" s="114"/>
      <c r="AQ117" s="114"/>
      <c r="AR117" s="114"/>
      <c r="AS117" s="114"/>
      <c r="AT117" s="114"/>
      <c r="AU117" s="114"/>
    </row>
    <row r="118" spans="11:47" ht="12.75" customHeight="1" x14ac:dyDescent="0.2">
      <c r="K118" s="114"/>
      <c r="L118" s="114"/>
      <c r="M118" s="114"/>
      <c r="N118" s="114"/>
      <c r="O118" s="114"/>
      <c r="P118" s="114"/>
      <c r="Q118" s="114"/>
      <c r="R118" s="114"/>
      <c r="S118" s="114"/>
      <c r="T118" s="114"/>
      <c r="U118" s="114"/>
      <c r="V118" s="114"/>
      <c r="W118" s="114"/>
      <c r="X118" s="114"/>
      <c r="Y118" s="114"/>
      <c r="Z118" s="114"/>
      <c r="AA118" s="114"/>
      <c r="AB118" s="114"/>
      <c r="AC118" s="114"/>
      <c r="AD118" s="114"/>
      <c r="AE118" s="114"/>
      <c r="AF118" s="114"/>
      <c r="AG118" s="114"/>
      <c r="AH118" s="114"/>
      <c r="AI118" s="114"/>
      <c r="AJ118" s="114"/>
      <c r="AK118" s="114"/>
      <c r="AL118" s="114"/>
      <c r="AM118" s="114"/>
      <c r="AN118" s="114"/>
      <c r="AO118" s="114"/>
      <c r="AP118" s="114"/>
      <c r="AQ118" s="114"/>
      <c r="AR118" s="114"/>
      <c r="AS118" s="114"/>
      <c r="AT118" s="114"/>
      <c r="AU118" s="114"/>
    </row>
    <row r="119" spans="11:47" ht="12.75" customHeight="1" x14ac:dyDescent="0.2">
      <c r="K119" s="114"/>
      <c r="L119" s="114"/>
      <c r="M119" s="114"/>
      <c r="N119" s="114"/>
      <c r="O119" s="114"/>
      <c r="P119" s="114"/>
      <c r="Q119" s="114"/>
      <c r="R119" s="114"/>
      <c r="S119" s="114"/>
      <c r="T119" s="114"/>
      <c r="U119" s="114"/>
      <c r="V119" s="114"/>
      <c r="W119" s="114"/>
      <c r="X119" s="114"/>
      <c r="Y119" s="114"/>
      <c r="Z119" s="114"/>
      <c r="AA119" s="114"/>
      <c r="AB119" s="114"/>
      <c r="AC119" s="114"/>
      <c r="AD119" s="114"/>
      <c r="AE119" s="114"/>
      <c r="AF119" s="114"/>
      <c r="AG119" s="114"/>
      <c r="AH119" s="114"/>
      <c r="AI119" s="114"/>
      <c r="AJ119" s="114"/>
      <c r="AK119" s="114"/>
      <c r="AL119" s="114"/>
      <c r="AM119" s="114"/>
      <c r="AN119" s="114"/>
      <c r="AO119" s="114"/>
      <c r="AP119" s="114"/>
      <c r="AQ119" s="114"/>
      <c r="AR119" s="114"/>
      <c r="AS119" s="114"/>
      <c r="AT119" s="114"/>
      <c r="AU119" s="114"/>
    </row>
    <row r="120" spans="11:47" ht="12.75" customHeight="1" x14ac:dyDescent="0.2">
      <c r="K120" s="114"/>
      <c r="L120" s="114"/>
      <c r="M120" s="114"/>
      <c r="N120" s="114"/>
      <c r="O120" s="114"/>
      <c r="P120" s="114"/>
      <c r="Q120" s="114"/>
      <c r="R120" s="114"/>
      <c r="S120" s="114"/>
      <c r="T120" s="114"/>
      <c r="U120" s="114"/>
      <c r="V120" s="114"/>
      <c r="W120" s="114"/>
      <c r="X120" s="114"/>
      <c r="Y120" s="114"/>
      <c r="Z120" s="114"/>
      <c r="AA120" s="114"/>
      <c r="AB120" s="114"/>
      <c r="AC120" s="114"/>
      <c r="AD120" s="114"/>
      <c r="AE120" s="114"/>
      <c r="AF120" s="114"/>
      <c r="AG120" s="114"/>
      <c r="AH120" s="114"/>
      <c r="AI120" s="114"/>
      <c r="AJ120" s="114"/>
      <c r="AK120" s="114"/>
      <c r="AL120" s="114"/>
      <c r="AM120" s="114"/>
      <c r="AN120" s="114"/>
      <c r="AO120" s="114"/>
      <c r="AP120" s="114"/>
      <c r="AQ120" s="114"/>
      <c r="AR120" s="114"/>
      <c r="AS120" s="114"/>
      <c r="AT120" s="114"/>
      <c r="AU120" s="114"/>
    </row>
    <row r="121" spans="11:47" ht="12.75" customHeight="1" x14ac:dyDescent="0.2">
      <c r="K121" s="114"/>
      <c r="L121" s="114"/>
      <c r="M121" s="114"/>
      <c r="N121" s="114"/>
      <c r="O121" s="114"/>
      <c r="P121" s="114"/>
      <c r="Q121" s="114"/>
      <c r="R121" s="114"/>
      <c r="S121" s="114"/>
      <c r="T121" s="114"/>
      <c r="U121" s="114"/>
      <c r="V121" s="114"/>
      <c r="W121" s="114"/>
      <c r="X121" s="114"/>
      <c r="Y121" s="114"/>
      <c r="Z121" s="114"/>
      <c r="AA121" s="114"/>
      <c r="AB121" s="114"/>
      <c r="AC121" s="114"/>
      <c r="AD121" s="114"/>
      <c r="AE121" s="114"/>
      <c r="AF121" s="114"/>
      <c r="AG121" s="114"/>
      <c r="AH121" s="114"/>
      <c r="AI121" s="114"/>
      <c r="AJ121" s="114"/>
      <c r="AK121" s="114"/>
      <c r="AL121" s="114"/>
      <c r="AM121" s="114"/>
      <c r="AN121" s="114"/>
      <c r="AO121" s="114"/>
      <c r="AP121" s="114"/>
      <c r="AQ121" s="114"/>
      <c r="AR121" s="114"/>
      <c r="AS121" s="114"/>
      <c r="AT121" s="114"/>
      <c r="AU121" s="114"/>
    </row>
    <row r="122" spans="11:47" ht="12.75" customHeight="1" x14ac:dyDescent="0.2">
      <c r="K122" s="114"/>
      <c r="L122" s="114"/>
      <c r="M122" s="114"/>
      <c r="N122" s="114"/>
      <c r="O122" s="114"/>
      <c r="P122" s="114"/>
      <c r="Q122" s="114"/>
      <c r="R122" s="114"/>
      <c r="S122" s="114"/>
      <c r="T122" s="114"/>
      <c r="U122" s="114"/>
      <c r="V122" s="114"/>
      <c r="W122" s="114"/>
      <c r="X122" s="114"/>
      <c r="Y122" s="114"/>
      <c r="Z122" s="114"/>
      <c r="AA122" s="114"/>
      <c r="AB122" s="114"/>
      <c r="AC122" s="114"/>
      <c r="AD122" s="114"/>
      <c r="AE122" s="114"/>
      <c r="AF122" s="114"/>
      <c r="AG122" s="114"/>
      <c r="AH122" s="114"/>
      <c r="AI122" s="114"/>
      <c r="AJ122" s="114"/>
      <c r="AK122" s="114"/>
      <c r="AL122" s="114"/>
      <c r="AM122" s="114"/>
      <c r="AN122" s="114"/>
      <c r="AO122" s="114"/>
      <c r="AP122" s="114"/>
      <c r="AQ122" s="114"/>
      <c r="AR122" s="114"/>
      <c r="AS122" s="114"/>
      <c r="AT122" s="114"/>
      <c r="AU122" s="114"/>
    </row>
    <row r="123" spans="11:47" ht="12.75" customHeight="1" x14ac:dyDescent="0.2">
      <c r="K123" s="114"/>
      <c r="L123" s="114"/>
      <c r="M123" s="114"/>
      <c r="N123" s="114"/>
      <c r="O123" s="114"/>
      <c r="P123" s="114"/>
      <c r="Q123" s="114"/>
      <c r="R123" s="114"/>
      <c r="S123" s="114"/>
      <c r="T123" s="114"/>
      <c r="U123" s="114"/>
      <c r="V123" s="114"/>
      <c r="W123" s="114"/>
      <c r="X123" s="114"/>
      <c r="Y123" s="114"/>
      <c r="Z123" s="114"/>
      <c r="AA123" s="114"/>
      <c r="AB123" s="114"/>
      <c r="AC123" s="114"/>
      <c r="AD123" s="114"/>
      <c r="AE123" s="114"/>
      <c r="AF123" s="114"/>
      <c r="AG123" s="114"/>
      <c r="AH123" s="114"/>
      <c r="AI123" s="114"/>
      <c r="AJ123" s="114"/>
      <c r="AK123" s="114"/>
      <c r="AL123" s="114"/>
      <c r="AM123" s="114"/>
      <c r="AN123" s="114"/>
      <c r="AO123" s="114"/>
      <c r="AP123" s="114"/>
      <c r="AQ123" s="114"/>
      <c r="AR123" s="114"/>
      <c r="AS123" s="114"/>
      <c r="AT123" s="114"/>
      <c r="AU123" s="114"/>
    </row>
    <row r="124" spans="11:47" ht="12.75" customHeight="1" x14ac:dyDescent="0.2">
      <c r="K124" s="114"/>
      <c r="L124" s="114"/>
      <c r="M124" s="114"/>
      <c r="N124" s="114"/>
      <c r="O124" s="114"/>
      <c r="P124" s="114"/>
      <c r="Q124" s="114"/>
      <c r="R124" s="114"/>
      <c r="S124" s="114"/>
      <c r="T124" s="114"/>
      <c r="U124" s="114"/>
      <c r="V124" s="114"/>
      <c r="W124" s="114"/>
      <c r="X124" s="114"/>
      <c r="Y124" s="114"/>
      <c r="Z124" s="114"/>
      <c r="AA124" s="114"/>
      <c r="AB124" s="114"/>
      <c r="AC124" s="114"/>
      <c r="AD124" s="114"/>
      <c r="AE124" s="114"/>
      <c r="AF124" s="114"/>
      <c r="AG124" s="114"/>
      <c r="AH124" s="114"/>
      <c r="AI124" s="114"/>
      <c r="AJ124" s="114"/>
      <c r="AK124" s="114"/>
      <c r="AL124" s="114"/>
      <c r="AM124" s="114"/>
      <c r="AN124" s="114"/>
      <c r="AO124" s="114"/>
      <c r="AP124" s="114"/>
      <c r="AQ124" s="114"/>
      <c r="AR124" s="114"/>
      <c r="AS124" s="114"/>
      <c r="AT124" s="114"/>
      <c r="AU124" s="114"/>
    </row>
    <row r="125" spans="11:47" ht="12.75" customHeight="1" x14ac:dyDescent="0.2">
      <c r="K125" s="114"/>
      <c r="L125" s="114"/>
      <c r="M125" s="114"/>
      <c r="N125" s="114"/>
      <c r="O125" s="114"/>
      <c r="P125" s="114"/>
      <c r="Q125" s="114"/>
      <c r="R125" s="114"/>
      <c r="S125" s="114"/>
      <c r="T125" s="114"/>
      <c r="U125" s="114"/>
      <c r="V125" s="114"/>
      <c r="W125" s="114"/>
      <c r="X125" s="114"/>
      <c r="Y125" s="114"/>
      <c r="Z125" s="114"/>
      <c r="AA125" s="114"/>
      <c r="AB125" s="114"/>
      <c r="AC125" s="114"/>
      <c r="AD125" s="114"/>
      <c r="AE125" s="114"/>
      <c r="AF125" s="114"/>
      <c r="AG125" s="114"/>
      <c r="AH125" s="114"/>
      <c r="AI125" s="114"/>
      <c r="AJ125" s="114"/>
      <c r="AK125" s="114"/>
      <c r="AL125" s="114"/>
      <c r="AM125" s="114"/>
      <c r="AN125" s="114"/>
      <c r="AO125" s="114"/>
      <c r="AP125" s="114"/>
      <c r="AQ125" s="114"/>
      <c r="AR125" s="114"/>
      <c r="AS125" s="114"/>
      <c r="AT125" s="114"/>
      <c r="AU125" s="114"/>
    </row>
    <row r="126" spans="11:47" ht="12.75" customHeight="1" x14ac:dyDescent="0.2">
      <c r="K126" s="114"/>
      <c r="L126" s="114"/>
      <c r="M126" s="114"/>
      <c r="N126" s="114"/>
      <c r="O126" s="114"/>
      <c r="P126" s="114"/>
      <c r="Q126" s="114"/>
      <c r="R126" s="114"/>
      <c r="S126" s="114"/>
      <c r="T126" s="114"/>
      <c r="U126" s="114"/>
      <c r="V126" s="114"/>
      <c r="W126" s="114"/>
      <c r="X126" s="114"/>
      <c r="Y126" s="114"/>
      <c r="Z126" s="114"/>
      <c r="AA126" s="114"/>
      <c r="AB126" s="114"/>
      <c r="AC126" s="114"/>
      <c r="AD126" s="114"/>
      <c r="AE126" s="114"/>
      <c r="AF126" s="114"/>
      <c r="AG126" s="114"/>
      <c r="AH126" s="114"/>
      <c r="AI126" s="114"/>
      <c r="AJ126" s="114"/>
      <c r="AK126" s="114"/>
      <c r="AL126" s="114"/>
      <c r="AM126" s="114"/>
      <c r="AN126" s="114"/>
      <c r="AO126" s="114"/>
      <c r="AP126" s="114"/>
      <c r="AQ126" s="114"/>
      <c r="AR126" s="114"/>
      <c r="AS126" s="114"/>
      <c r="AT126" s="114"/>
      <c r="AU126" s="114"/>
    </row>
    <row r="127" spans="11:47" ht="12.75" customHeight="1" x14ac:dyDescent="0.2">
      <c r="K127" s="114"/>
      <c r="L127" s="114"/>
      <c r="M127" s="114"/>
      <c r="N127" s="114"/>
      <c r="O127" s="114"/>
      <c r="P127" s="114"/>
      <c r="Q127" s="114"/>
      <c r="R127" s="114"/>
      <c r="S127" s="114"/>
      <c r="T127" s="114"/>
      <c r="U127" s="114"/>
      <c r="V127" s="114"/>
      <c r="W127" s="114"/>
      <c r="X127" s="114"/>
      <c r="Y127" s="114"/>
      <c r="Z127" s="114"/>
      <c r="AA127" s="114"/>
      <c r="AB127" s="114"/>
      <c r="AC127" s="114"/>
      <c r="AD127" s="114"/>
      <c r="AE127" s="114"/>
      <c r="AF127" s="114"/>
      <c r="AG127" s="114"/>
      <c r="AH127" s="114"/>
      <c r="AI127" s="114"/>
      <c r="AJ127" s="114"/>
      <c r="AK127" s="114"/>
      <c r="AL127" s="114"/>
      <c r="AM127" s="114"/>
      <c r="AN127" s="114"/>
      <c r="AO127" s="114"/>
      <c r="AP127" s="114"/>
      <c r="AQ127" s="114"/>
      <c r="AR127" s="114"/>
      <c r="AS127" s="114"/>
      <c r="AT127" s="114"/>
      <c r="AU127" s="114"/>
    </row>
    <row r="128" spans="11:47" ht="12.75" customHeight="1" x14ac:dyDescent="0.2">
      <c r="K128" s="114"/>
      <c r="L128" s="114"/>
      <c r="M128" s="114"/>
      <c r="N128" s="114"/>
      <c r="O128" s="114"/>
      <c r="P128" s="114"/>
      <c r="Q128" s="114"/>
      <c r="R128" s="114"/>
      <c r="S128" s="114"/>
      <c r="T128" s="114"/>
      <c r="U128" s="114"/>
      <c r="V128" s="114"/>
      <c r="W128" s="114"/>
      <c r="X128" s="114"/>
      <c r="Y128" s="114"/>
      <c r="Z128" s="114"/>
      <c r="AA128" s="114"/>
      <c r="AB128" s="114"/>
      <c r="AC128" s="114"/>
      <c r="AD128" s="114"/>
      <c r="AE128" s="114"/>
      <c r="AF128" s="114"/>
      <c r="AG128" s="114"/>
      <c r="AH128" s="114"/>
      <c r="AI128" s="114"/>
      <c r="AJ128" s="114"/>
      <c r="AK128" s="114"/>
      <c r="AL128" s="114"/>
      <c r="AM128" s="114"/>
      <c r="AN128" s="114"/>
      <c r="AO128" s="114"/>
      <c r="AP128" s="114"/>
      <c r="AQ128" s="114"/>
      <c r="AR128" s="114"/>
      <c r="AS128" s="114"/>
      <c r="AT128" s="114"/>
      <c r="AU128" s="114"/>
    </row>
    <row r="129" spans="11:47" ht="12.75" customHeight="1" x14ac:dyDescent="0.2">
      <c r="K129" s="114"/>
      <c r="L129" s="114"/>
      <c r="M129" s="114"/>
      <c r="N129" s="114"/>
      <c r="O129" s="114"/>
      <c r="P129" s="114"/>
      <c r="Q129" s="114"/>
      <c r="R129" s="114"/>
      <c r="S129" s="114"/>
      <c r="T129" s="114"/>
      <c r="U129" s="114"/>
      <c r="V129" s="114"/>
      <c r="W129" s="114"/>
      <c r="X129" s="114"/>
      <c r="Y129" s="114"/>
      <c r="Z129" s="114"/>
      <c r="AA129" s="114"/>
      <c r="AB129" s="114"/>
      <c r="AC129" s="114"/>
      <c r="AD129" s="114"/>
      <c r="AE129" s="114"/>
      <c r="AF129" s="114"/>
      <c r="AG129" s="114"/>
      <c r="AH129" s="114"/>
      <c r="AI129" s="114"/>
      <c r="AJ129" s="114"/>
      <c r="AK129" s="114"/>
      <c r="AL129" s="114"/>
      <c r="AM129" s="114"/>
      <c r="AN129" s="114"/>
      <c r="AO129" s="114"/>
      <c r="AP129" s="114"/>
      <c r="AQ129" s="114"/>
      <c r="AR129" s="114"/>
      <c r="AS129" s="114"/>
      <c r="AT129" s="114"/>
      <c r="AU129" s="114"/>
    </row>
    <row r="130" spans="11:47" ht="12.75" customHeight="1" x14ac:dyDescent="0.2">
      <c r="K130" s="114"/>
      <c r="L130" s="114"/>
      <c r="M130" s="114"/>
      <c r="N130" s="114"/>
      <c r="O130" s="114"/>
      <c r="P130" s="114"/>
      <c r="Q130" s="114"/>
      <c r="R130" s="114"/>
      <c r="S130" s="114"/>
      <c r="T130" s="114"/>
      <c r="U130" s="114"/>
      <c r="V130" s="114"/>
      <c r="W130" s="114"/>
      <c r="X130" s="114"/>
      <c r="Y130" s="114"/>
      <c r="Z130" s="114"/>
      <c r="AA130" s="114"/>
      <c r="AB130" s="114"/>
      <c r="AC130" s="114"/>
      <c r="AD130" s="114"/>
      <c r="AE130" s="114"/>
      <c r="AF130" s="114"/>
      <c r="AG130" s="114"/>
      <c r="AH130" s="114"/>
      <c r="AI130" s="114"/>
      <c r="AJ130" s="114"/>
      <c r="AK130" s="114"/>
      <c r="AL130" s="114"/>
      <c r="AM130" s="114"/>
      <c r="AN130" s="114"/>
      <c r="AO130" s="114"/>
      <c r="AP130" s="114"/>
      <c r="AQ130" s="114"/>
      <c r="AR130" s="114"/>
      <c r="AS130" s="114"/>
      <c r="AT130" s="114"/>
      <c r="AU130" s="114"/>
    </row>
    <row r="131" spans="11:47" ht="12.75" customHeight="1" x14ac:dyDescent="0.2">
      <c r="K131" s="114"/>
      <c r="L131" s="114"/>
      <c r="M131" s="114"/>
      <c r="N131" s="114"/>
      <c r="O131" s="114"/>
      <c r="P131" s="114"/>
      <c r="Q131" s="114"/>
      <c r="R131" s="114"/>
      <c r="S131" s="114"/>
      <c r="T131" s="114"/>
      <c r="U131" s="114"/>
      <c r="V131" s="114"/>
      <c r="W131" s="114"/>
      <c r="X131" s="114"/>
      <c r="Y131" s="114"/>
      <c r="Z131" s="114"/>
      <c r="AA131" s="114"/>
      <c r="AB131" s="114"/>
      <c r="AC131" s="114"/>
      <c r="AD131" s="114"/>
      <c r="AE131" s="114"/>
      <c r="AF131" s="114"/>
      <c r="AG131" s="114"/>
      <c r="AH131" s="114"/>
      <c r="AI131" s="114"/>
      <c r="AJ131" s="114"/>
      <c r="AK131" s="114"/>
      <c r="AL131" s="114"/>
      <c r="AM131" s="114"/>
      <c r="AN131" s="114"/>
      <c r="AO131" s="114"/>
      <c r="AP131" s="114"/>
      <c r="AQ131" s="114"/>
      <c r="AR131" s="114"/>
      <c r="AS131" s="114"/>
      <c r="AT131" s="114"/>
      <c r="AU131" s="114"/>
    </row>
    <row r="132" spans="11:47" ht="12.75" customHeight="1" x14ac:dyDescent="0.2">
      <c r="K132" s="114"/>
      <c r="L132" s="114"/>
      <c r="M132" s="114"/>
      <c r="N132" s="114"/>
      <c r="O132" s="114"/>
      <c r="P132" s="114"/>
      <c r="Q132" s="114"/>
      <c r="R132" s="114"/>
      <c r="S132" s="114"/>
      <c r="T132" s="114"/>
      <c r="U132" s="114"/>
      <c r="V132" s="114"/>
      <c r="W132" s="114"/>
      <c r="X132" s="114"/>
      <c r="Y132" s="114"/>
      <c r="Z132" s="114"/>
      <c r="AA132" s="114"/>
      <c r="AB132" s="114"/>
      <c r="AC132" s="114"/>
      <c r="AD132" s="114"/>
      <c r="AE132" s="114"/>
      <c r="AF132" s="114"/>
      <c r="AG132" s="114"/>
      <c r="AH132" s="114"/>
      <c r="AI132" s="114"/>
      <c r="AJ132" s="114"/>
      <c r="AK132" s="114"/>
      <c r="AL132" s="114"/>
      <c r="AM132" s="114"/>
      <c r="AN132" s="114"/>
      <c r="AO132" s="114"/>
      <c r="AP132" s="114"/>
      <c r="AQ132" s="114"/>
      <c r="AR132" s="114"/>
      <c r="AS132" s="114"/>
      <c r="AT132" s="114"/>
      <c r="AU132" s="114"/>
    </row>
    <row r="133" spans="11:47" ht="12.75" customHeight="1" x14ac:dyDescent="0.2">
      <c r="K133" s="114"/>
      <c r="L133" s="114"/>
      <c r="M133" s="114"/>
      <c r="N133" s="114"/>
      <c r="O133" s="114"/>
      <c r="P133" s="114"/>
      <c r="Q133" s="114"/>
      <c r="R133" s="114"/>
      <c r="S133" s="114"/>
      <c r="T133" s="114"/>
      <c r="U133" s="114"/>
      <c r="V133" s="114"/>
      <c r="W133" s="114"/>
      <c r="X133" s="114"/>
      <c r="Y133" s="114"/>
      <c r="Z133" s="114"/>
      <c r="AA133" s="114"/>
      <c r="AB133" s="114"/>
      <c r="AC133" s="114"/>
      <c r="AD133" s="114"/>
      <c r="AE133" s="114"/>
      <c r="AF133" s="114"/>
      <c r="AG133" s="114"/>
      <c r="AH133" s="114"/>
      <c r="AI133" s="114"/>
      <c r="AJ133" s="114"/>
      <c r="AK133" s="114"/>
      <c r="AL133" s="114"/>
      <c r="AM133" s="114"/>
      <c r="AN133" s="114"/>
      <c r="AO133" s="114"/>
      <c r="AP133" s="114"/>
      <c r="AQ133" s="114"/>
      <c r="AR133" s="114"/>
      <c r="AS133" s="114"/>
      <c r="AT133" s="114"/>
      <c r="AU133" s="114"/>
    </row>
    <row r="134" spans="11:47" ht="12.75" customHeight="1" x14ac:dyDescent="0.2">
      <c r="K134" s="114"/>
      <c r="L134" s="114"/>
      <c r="M134" s="114"/>
      <c r="N134" s="114"/>
      <c r="O134" s="114"/>
      <c r="P134" s="114"/>
      <c r="Q134" s="114"/>
      <c r="R134" s="114"/>
      <c r="S134" s="114"/>
      <c r="T134" s="114"/>
      <c r="U134" s="114"/>
      <c r="V134" s="114"/>
      <c r="W134" s="114"/>
      <c r="X134" s="114"/>
      <c r="Y134" s="114"/>
      <c r="Z134" s="114"/>
      <c r="AA134" s="114"/>
      <c r="AB134" s="114"/>
      <c r="AC134" s="114"/>
      <c r="AD134" s="114"/>
      <c r="AE134" s="114"/>
      <c r="AF134" s="114"/>
      <c r="AG134" s="114"/>
      <c r="AH134" s="114"/>
      <c r="AI134" s="114"/>
      <c r="AJ134" s="114"/>
      <c r="AK134" s="114"/>
      <c r="AL134" s="114"/>
      <c r="AM134" s="114"/>
      <c r="AN134" s="114"/>
      <c r="AO134" s="114"/>
      <c r="AP134" s="114"/>
      <c r="AQ134" s="114"/>
      <c r="AR134" s="114"/>
      <c r="AS134" s="114"/>
      <c r="AT134" s="114"/>
      <c r="AU134" s="114"/>
    </row>
    <row r="135" spans="11:47" ht="12.75" customHeight="1" x14ac:dyDescent="0.2">
      <c r="K135" s="114"/>
      <c r="L135" s="114"/>
      <c r="M135" s="114"/>
      <c r="N135" s="114"/>
      <c r="O135" s="114"/>
      <c r="P135" s="114"/>
      <c r="Q135" s="114"/>
      <c r="R135" s="114"/>
      <c r="S135" s="114"/>
      <c r="T135" s="114"/>
      <c r="U135" s="114"/>
      <c r="V135" s="114"/>
      <c r="W135" s="114"/>
      <c r="X135" s="114"/>
      <c r="Y135" s="114"/>
      <c r="Z135" s="114"/>
      <c r="AA135" s="114"/>
      <c r="AB135" s="114"/>
      <c r="AC135" s="114"/>
      <c r="AD135" s="114"/>
      <c r="AE135" s="114"/>
      <c r="AF135" s="114"/>
      <c r="AG135" s="114"/>
      <c r="AH135" s="114"/>
      <c r="AI135" s="114"/>
      <c r="AJ135" s="114"/>
      <c r="AK135" s="114"/>
      <c r="AL135" s="114"/>
      <c r="AM135" s="114"/>
      <c r="AN135" s="114"/>
      <c r="AO135" s="114"/>
      <c r="AP135" s="114"/>
      <c r="AQ135" s="114"/>
      <c r="AR135" s="114"/>
      <c r="AS135" s="114"/>
      <c r="AT135" s="114"/>
      <c r="AU135" s="114"/>
    </row>
    <row r="136" spans="11:47" ht="12.75" customHeight="1" x14ac:dyDescent="0.2">
      <c r="K136" s="114"/>
      <c r="L136" s="114"/>
      <c r="M136" s="114"/>
      <c r="N136" s="114"/>
      <c r="O136" s="114"/>
      <c r="P136" s="114"/>
      <c r="Q136" s="114"/>
      <c r="R136" s="114"/>
      <c r="S136" s="114"/>
      <c r="T136" s="114"/>
      <c r="U136" s="114"/>
      <c r="V136" s="114"/>
      <c r="W136" s="114"/>
      <c r="X136" s="114"/>
      <c r="Y136" s="114"/>
      <c r="Z136" s="114"/>
      <c r="AA136" s="114"/>
      <c r="AB136" s="114"/>
      <c r="AC136" s="114"/>
      <c r="AD136" s="114"/>
      <c r="AE136" s="114"/>
      <c r="AF136" s="114"/>
      <c r="AG136" s="114"/>
      <c r="AH136" s="114"/>
      <c r="AI136" s="114"/>
      <c r="AJ136" s="114"/>
      <c r="AK136" s="114"/>
      <c r="AL136" s="114"/>
      <c r="AM136" s="114"/>
      <c r="AN136" s="114"/>
      <c r="AO136" s="114"/>
      <c r="AP136" s="114"/>
      <c r="AQ136" s="114"/>
      <c r="AR136" s="114"/>
      <c r="AS136" s="114"/>
      <c r="AT136" s="114"/>
      <c r="AU136" s="114"/>
    </row>
    <row r="137" spans="11:47" ht="12.75" customHeight="1" x14ac:dyDescent="0.2">
      <c r="K137" s="114"/>
      <c r="L137" s="114"/>
      <c r="M137" s="114"/>
      <c r="N137" s="114"/>
      <c r="O137" s="114"/>
      <c r="P137" s="114"/>
      <c r="Q137" s="114"/>
      <c r="R137" s="114"/>
      <c r="S137" s="114"/>
      <c r="T137" s="114"/>
      <c r="U137" s="114"/>
      <c r="V137" s="114"/>
      <c r="W137" s="114"/>
      <c r="X137" s="114"/>
      <c r="Y137" s="114"/>
      <c r="Z137" s="114"/>
      <c r="AA137" s="114"/>
      <c r="AB137" s="114"/>
      <c r="AC137" s="114"/>
      <c r="AD137" s="114"/>
      <c r="AE137" s="114"/>
      <c r="AF137" s="114"/>
      <c r="AG137" s="114"/>
      <c r="AH137" s="114"/>
      <c r="AI137" s="114"/>
      <c r="AJ137" s="114"/>
      <c r="AK137" s="114"/>
      <c r="AL137" s="114"/>
      <c r="AM137" s="114"/>
      <c r="AN137" s="114"/>
      <c r="AO137" s="114"/>
      <c r="AP137" s="114"/>
      <c r="AQ137" s="114"/>
      <c r="AR137" s="114"/>
      <c r="AS137" s="114"/>
      <c r="AT137" s="114"/>
      <c r="AU137" s="114"/>
    </row>
    <row r="138" spans="11:47" ht="12.75" customHeight="1" x14ac:dyDescent="0.2">
      <c r="K138" s="114"/>
      <c r="L138" s="114"/>
      <c r="M138" s="114"/>
      <c r="N138" s="114"/>
      <c r="O138" s="114"/>
      <c r="P138" s="114"/>
      <c r="Q138" s="114"/>
      <c r="R138" s="114"/>
      <c r="S138" s="114"/>
      <c r="T138" s="114"/>
      <c r="U138" s="114"/>
      <c r="V138" s="114"/>
      <c r="W138" s="114"/>
      <c r="X138" s="114"/>
      <c r="Y138" s="114"/>
      <c r="Z138" s="114"/>
      <c r="AA138" s="114"/>
      <c r="AB138" s="114"/>
      <c r="AC138" s="114"/>
      <c r="AD138" s="114"/>
      <c r="AE138" s="114"/>
      <c r="AF138" s="114"/>
      <c r="AG138" s="114"/>
      <c r="AH138" s="114"/>
      <c r="AI138" s="114"/>
      <c r="AJ138" s="114"/>
      <c r="AK138" s="114"/>
      <c r="AL138" s="114"/>
      <c r="AM138" s="114"/>
      <c r="AN138" s="114"/>
      <c r="AO138" s="114"/>
      <c r="AP138" s="114"/>
      <c r="AQ138" s="114"/>
      <c r="AR138" s="114"/>
      <c r="AS138" s="114"/>
      <c r="AT138" s="114"/>
      <c r="AU138" s="114"/>
    </row>
    <row r="139" spans="11:47" ht="12.75" customHeight="1" x14ac:dyDescent="0.2">
      <c r="K139" s="114"/>
      <c r="L139" s="114"/>
      <c r="M139" s="114"/>
      <c r="N139" s="114"/>
      <c r="O139" s="114"/>
      <c r="P139" s="114"/>
      <c r="Q139" s="114"/>
      <c r="R139" s="114"/>
      <c r="S139" s="114"/>
      <c r="T139" s="114"/>
      <c r="U139" s="114"/>
      <c r="V139" s="114"/>
      <c r="W139" s="114"/>
      <c r="X139" s="114"/>
      <c r="Y139" s="114"/>
      <c r="Z139" s="114"/>
      <c r="AA139" s="114"/>
      <c r="AB139" s="114"/>
      <c r="AC139" s="114"/>
      <c r="AD139" s="114"/>
      <c r="AE139" s="114"/>
      <c r="AF139" s="114"/>
      <c r="AG139" s="114"/>
      <c r="AH139" s="114"/>
      <c r="AI139" s="114"/>
      <c r="AJ139" s="114"/>
      <c r="AK139" s="114"/>
      <c r="AL139" s="114"/>
      <c r="AM139" s="114"/>
      <c r="AN139" s="114"/>
      <c r="AO139" s="114"/>
      <c r="AP139" s="114"/>
      <c r="AQ139" s="114"/>
      <c r="AR139" s="114"/>
      <c r="AS139" s="114"/>
      <c r="AT139" s="114"/>
      <c r="AU139" s="114"/>
    </row>
    <row r="140" spans="11:47" ht="12.75" customHeight="1" x14ac:dyDescent="0.2">
      <c r="K140" s="114"/>
      <c r="L140" s="114"/>
      <c r="M140" s="114"/>
      <c r="N140" s="114"/>
      <c r="O140" s="114"/>
      <c r="P140" s="114"/>
      <c r="Q140" s="114"/>
      <c r="R140" s="114"/>
      <c r="S140" s="114"/>
      <c r="T140" s="114"/>
      <c r="U140" s="114"/>
      <c r="V140" s="114"/>
      <c r="W140" s="114"/>
      <c r="X140" s="114"/>
      <c r="Y140" s="114"/>
      <c r="Z140" s="114"/>
      <c r="AA140" s="114"/>
      <c r="AB140" s="114"/>
      <c r="AC140" s="114"/>
      <c r="AD140" s="114"/>
      <c r="AE140" s="114"/>
      <c r="AF140" s="114"/>
      <c r="AG140" s="114"/>
      <c r="AH140" s="114"/>
      <c r="AI140" s="114"/>
      <c r="AJ140" s="114"/>
      <c r="AK140" s="114"/>
      <c r="AL140" s="114"/>
      <c r="AM140" s="114"/>
      <c r="AN140" s="114"/>
      <c r="AO140" s="114"/>
      <c r="AP140" s="114"/>
      <c r="AQ140" s="114"/>
      <c r="AR140" s="114"/>
      <c r="AS140" s="114"/>
      <c r="AT140" s="114"/>
      <c r="AU140" s="114"/>
    </row>
    <row r="141" spans="11:47" ht="12.75" customHeight="1" x14ac:dyDescent="0.2">
      <c r="K141" s="114"/>
      <c r="L141" s="114"/>
      <c r="M141" s="114"/>
      <c r="N141" s="114"/>
      <c r="O141" s="114"/>
      <c r="P141" s="114"/>
      <c r="Q141" s="114"/>
      <c r="R141" s="114"/>
      <c r="S141" s="114"/>
      <c r="T141" s="114"/>
      <c r="U141" s="114"/>
      <c r="V141" s="114"/>
      <c r="W141" s="114"/>
      <c r="X141" s="114"/>
      <c r="Y141" s="114"/>
      <c r="Z141" s="114"/>
      <c r="AA141" s="114"/>
      <c r="AB141" s="114"/>
      <c r="AC141" s="114"/>
      <c r="AD141" s="114"/>
      <c r="AE141" s="114"/>
      <c r="AF141" s="114"/>
      <c r="AG141" s="114"/>
      <c r="AH141" s="114"/>
      <c r="AI141" s="114"/>
      <c r="AJ141" s="114"/>
      <c r="AK141" s="114"/>
      <c r="AL141" s="114"/>
      <c r="AM141" s="114"/>
      <c r="AN141" s="114"/>
      <c r="AO141" s="114"/>
      <c r="AP141" s="114"/>
      <c r="AQ141" s="114"/>
      <c r="AR141" s="114"/>
      <c r="AS141" s="114"/>
      <c r="AT141" s="114"/>
      <c r="AU141" s="114"/>
    </row>
    <row r="142" spans="11:47" ht="12.75" customHeight="1" x14ac:dyDescent="0.2">
      <c r="K142" s="114"/>
      <c r="L142" s="114"/>
      <c r="M142" s="114"/>
      <c r="N142" s="114"/>
      <c r="O142" s="114"/>
      <c r="P142" s="114"/>
      <c r="Q142" s="114"/>
      <c r="R142" s="114"/>
      <c r="S142" s="114"/>
      <c r="T142" s="114"/>
      <c r="U142" s="114"/>
      <c r="V142" s="114"/>
      <c r="W142" s="114"/>
      <c r="X142" s="114"/>
      <c r="Y142" s="114"/>
      <c r="Z142" s="114"/>
      <c r="AA142" s="114"/>
      <c r="AB142" s="114"/>
      <c r="AC142" s="114"/>
      <c r="AD142" s="114"/>
      <c r="AE142" s="114"/>
      <c r="AF142" s="114"/>
      <c r="AG142" s="114"/>
      <c r="AH142" s="114"/>
      <c r="AI142" s="114"/>
      <c r="AJ142" s="114"/>
      <c r="AK142" s="114"/>
      <c r="AL142" s="114"/>
      <c r="AM142" s="114"/>
      <c r="AN142" s="114"/>
      <c r="AO142" s="114"/>
      <c r="AP142" s="114"/>
      <c r="AQ142" s="114"/>
      <c r="AR142" s="114"/>
      <c r="AS142" s="114"/>
      <c r="AT142" s="114"/>
      <c r="AU142" s="114"/>
    </row>
    <row r="143" spans="11:47" ht="12.75" customHeight="1" x14ac:dyDescent="0.2">
      <c r="K143" s="114"/>
      <c r="L143" s="114"/>
      <c r="M143" s="114"/>
      <c r="N143" s="114"/>
      <c r="O143" s="114"/>
      <c r="P143" s="114"/>
      <c r="Q143" s="114"/>
      <c r="R143" s="114"/>
      <c r="S143" s="114"/>
      <c r="T143" s="114"/>
      <c r="U143" s="114"/>
      <c r="V143" s="114"/>
      <c r="W143" s="114"/>
      <c r="X143" s="114"/>
      <c r="Y143" s="114"/>
      <c r="Z143" s="114"/>
      <c r="AA143" s="114"/>
      <c r="AB143" s="114"/>
      <c r="AC143" s="114"/>
      <c r="AD143" s="114"/>
      <c r="AE143" s="114"/>
      <c r="AF143" s="114"/>
      <c r="AG143" s="114"/>
      <c r="AH143" s="114"/>
      <c r="AI143" s="114"/>
      <c r="AJ143" s="114"/>
      <c r="AK143" s="114"/>
      <c r="AL143" s="114"/>
      <c r="AM143" s="114"/>
      <c r="AN143" s="114"/>
      <c r="AO143" s="114"/>
      <c r="AP143" s="114"/>
      <c r="AQ143" s="114"/>
      <c r="AR143" s="114"/>
      <c r="AS143" s="114"/>
      <c r="AT143" s="114"/>
      <c r="AU143" s="114"/>
    </row>
    <row r="144" spans="11:47" ht="12.75" customHeight="1" x14ac:dyDescent="0.2">
      <c r="K144" s="114"/>
      <c r="L144" s="114"/>
      <c r="M144" s="114"/>
      <c r="N144" s="114"/>
      <c r="O144" s="114"/>
      <c r="P144" s="114"/>
      <c r="Q144" s="114"/>
      <c r="R144" s="114"/>
      <c r="S144" s="114"/>
      <c r="T144" s="114"/>
      <c r="U144" s="114"/>
      <c r="V144" s="114"/>
      <c r="W144" s="114"/>
      <c r="X144" s="114"/>
      <c r="Y144" s="114"/>
      <c r="Z144" s="114"/>
      <c r="AA144" s="114"/>
      <c r="AB144" s="114"/>
      <c r="AC144" s="114"/>
      <c r="AD144" s="114"/>
      <c r="AE144" s="114"/>
      <c r="AF144" s="114"/>
      <c r="AG144" s="114"/>
      <c r="AH144" s="114"/>
      <c r="AI144" s="114"/>
      <c r="AJ144" s="114"/>
      <c r="AK144" s="114"/>
      <c r="AL144" s="114"/>
      <c r="AM144" s="114"/>
      <c r="AN144" s="114"/>
      <c r="AO144" s="114"/>
      <c r="AP144" s="114"/>
      <c r="AQ144" s="114"/>
      <c r="AR144" s="114"/>
      <c r="AS144" s="114"/>
      <c r="AT144" s="114"/>
      <c r="AU144" s="114"/>
    </row>
    <row r="145" spans="11:47" ht="12.75" customHeight="1" x14ac:dyDescent="0.2">
      <c r="K145" s="114"/>
      <c r="L145" s="114"/>
      <c r="M145" s="114"/>
      <c r="N145" s="114"/>
      <c r="O145" s="114"/>
      <c r="P145" s="114"/>
      <c r="Q145" s="114"/>
      <c r="R145" s="114"/>
      <c r="S145" s="114"/>
      <c r="T145" s="114"/>
      <c r="U145" s="114"/>
      <c r="V145" s="114"/>
      <c r="W145" s="114"/>
      <c r="X145" s="114"/>
      <c r="Y145" s="114"/>
      <c r="Z145" s="114"/>
      <c r="AA145" s="114"/>
      <c r="AB145" s="114"/>
      <c r="AC145" s="114"/>
      <c r="AD145" s="114"/>
      <c r="AE145" s="114"/>
      <c r="AF145" s="114"/>
      <c r="AG145" s="114"/>
      <c r="AH145" s="114"/>
      <c r="AI145" s="114"/>
      <c r="AJ145" s="114"/>
      <c r="AK145" s="114"/>
      <c r="AL145" s="114"/>
      <c r="AM145" s="114"/>
      <c r="AN145" s="114"/>
      <c r="AO145" s="114"/>
      <c r="AP145" s="114"/>
      <c r="AQ145" s="114"/>
      <c r="AR145" s="114"/>
      <c r="AS145" s="114"/>
      <c r="AT145" s="114"/>
      <c r="AU145" s="114"/>
    </row>
    <row r="146" spans="11:47" ht="12.75" customHeight="1" x14ac:dyDescent="0.2">
      <c r="K146" s="114"/>
      <c r="L146" s="114"/>
      <c r="M146" s="114"/>
      <c r="N146" s="114"/>
      <c r="O146" s="114"/>
      <c r="P146" s="114"/>
      <c r="Q146" s="114"/>
      <c r="R146" s="114"/>
      <c r="S146" s="114"/>
      <c r="T146" s="114"/>
      <c r="U146" s="114"/>
      <c r="V146" s="114"/>
      <c r="W146" s="114"/>
      <c r="X146" s="114"/>
      <c r="Y146" s="114"/>
      <c r="Z146" s="114"/>
      <c r="AA146" s="114"/>
      <c r="AB146" s="114"/>
      <c r="AC146" s="114"/>
      <c r="AD146" s="114"/>
      <c r="AE146" s="114"/>
      <c r="AF146" s="114"/>
      <c r="AG146" s="114"/>
      <c r="AH146" s="114"/>
      <c r="AI146" s="114"/>
      <c r="AJ146" s="114"/>
      <c r="AK146" s="114"/>
      <c r="AL146" s="114"/>
      <c r="AM146" s="114"/>
      <c r="AN146" s="114"/>
      <c r="AO146" s="114"/>
      <c r="AP146" s="114"/>
      <c r="AQ146" s="114"/>
      <c r="AR146" s="114"/>
      <c r="AS146" s="114"/>
      <c r="AT146" s="114"/>
      <c r="AU146" s="114"/>
    </row>
    <row r="147" spans="11:47" ht="12.75" customHeight="1" x14ac:dyDescent="0.2">
      <c r="K147" s="114"/>
      <c r="L147" s="114"/>
      <c r="M147" s="114"/>
      <c r="N147" s="114"/>
      <c r="O147" s="114"/>
      <c r="P147" s="114"/>
      <c r="Q147" s="114"/>
      <c r="R147" s="114"/>
      <c r="S147" s="114"/>
      <c r="T147" s="114"/>
      <c r="U147" s="114"/>
      <c r="V147" s="114"/>
      <c r="W147" s="114"/>
      <c r="X147" s="114"/>
      <c r="Y147" s="114"/>
      <c r="Z147" s="114"/>
      <c r="AA147" s="114"/>
      <c r="AB147" s="114"/>
      <c r="AC147" s="114"/>
      <c r="AD147" s="114"/>
      <c r="AE147" s="114"/>
      <c r="AF147" s="114"/>
      <c r="AG147" s="114"/>
      <c r="AH147" s="114"/>
      <c r="AI147" s="114"/>
      <c r="AJ147" s="114"/>
      <c r="AK147" s="114"/>
      <c r="AL147" s="114"/>
      <c r="AM147" s="114"/>
      <c r="AN147" s="114"/>
      <c r="AO147" s="114"/>
      <c r="AP147" s="114"/>
      <c r="AQ147" s="114"/>
      <c r="AR147" s="114"/>
      <c r="AS147" s="114"/>
      <c r="AT147" s="114"/>
      <c r="AU147" s="114"/>
    </row>
    <row r="148" spans="11:47" ht="12.75" customHeight="1" x14ac:dyDescent="0.2">
      <c r="K148" s="114"/>
      <c r="L148" s="114"/>
      <c r="M148" s="114"/>
      <c r="N148" s="114"/>
      <c r="O148" s="114"/>
      <c r="P148" s="114"/>
      <c r="Q148" s="114"/>
      <c r="R148" s="114"/>
      <c r="S148" s="114"/>
      <c r="T148" s="114"/>
      <c r="U148" s="114"/>
      <c r="V148" s="114"/>
      <c r="W148" s="114"/>
      <c r="X148" s="114"/>
      <c r="Y148" s="114"/>
      <c r="Z148" s="114"/>
      <c r="AA148" s="114"/>
      <c r="AB148" s="114"/>
      <c r="AC148" s="114"/>
      <c r="AD148" s="114"/>
      <c r="AE148" s="114"/>
      <c r="AF148" s="114"/>
      <c r="AG148" s="114"/>
      <c r="AH148" s="114"/>
      <c r="AI148" s="114"/>
      <c r="AJ148" s="114"/>
      <c r="AK148" s="114"/>
      <c r="AL148" s="114"/>
      <c r="AM148" s="114"/>
      <c r="AN148" s="114"/>
      <c r="AO148" s="114"/>
      <c r="AP148" s="114"/>
      <c r="AQ148" s="114"/>
      <c r="AR148" s="114"/>
      <c r="AS148" s="114"/>
      <c r="AT148" s="114"/>
      <c r="AU148" s="114"/>
    </row>
    <row r="149" spans="11:47" ht="12.75" customHeight="1" x14ac:dyDescent="0.2">
      <c r="K149" s="114"/>
      <c r="L149" s="114"/>
      <c r="M149" s="114"/>
      <c r="N149" s="114"/>
      <c r="O149" s="114"/>
      <c r="P149" s="114"/>
      <c r="Q149" s="114"/>
      <c r="R149" s="114"/>
      <c r="S149" s="114"/>
      <c r="T149" s="114"/>
      <c r="U149" s="114"/>
      <c r="V149" s="114"/>
      <c r="W149" s="114"/>
      <c r="X149" s="114"/>
      <c r="Y149" s="114"/>
      <c r="Z149" s="114"/>
      <c r="AA149" s="114"/>
      <c r="AB149" s="114"/>
      <c r="AC149" s="114"/>
      <c r="AD149" s="114"/>
      <c r="AE149" s="114"/>
      <c r="AF149" s="114"/>
      <c r="AG149" s="114"/>
      <c r="AH149" s="114"/>
      <c r="AI149" s="114"/>
      <c r="AJ149" s="114"/>
      <c r="AK149" s="114"/>
      <c r="AL149" s="114"/>
      <c r="AM149" s="114"/>
      <c r="AN149" s="114"/>
      <c r="AO149" s="114"/>
      <c r="AP149" s="114"/>
      <c r="AQ149" s="114"/>
      <c r="AR149" s="114"/>
      <c r="AS149" s="114"/>
      <c r="AT149" s="114"/>
      <c r="AU149" s="114"/>
    </row>
    <row r="150" spans="11:47" ht="12.75" customHeight="1" x14ac:dyDescent="0.2">
      <c r="K150" s="114"/>
      <c r="L150" s="114"/>
      <c r="M150" s="114"/>
      <c r="N150" s="114"/>
      <c r="O150" s="114"/>
      <c r="P150" s="114"/>
      <c r="Q150" s="114"/>
      <c r="R150" s="114"/>
      <c r="S150" s="114"/>
      <c r="T150" s="114"/>
      <c r="U150" s="114"/>
      <c r="V150" s="114"/>
      <c r="W150" s="114"/>
      <c r="X150" s="114"/>
      <c r="Y150" s="114"/>
      <c r="Z150" s="114"/>
      <c r="AA150" s="114"/>
      <c r="AB150" s="114"/>
      <c r="AC150" s="114"/>
      <c r="AD150" s="114"/>
      <c r="AE150" s="114"/>
      <c r="AF150" s="114"/>
      <c r="AG150" s="114"/>
      <c r="AH150" s="114"/>
      <c r="AI150" s="114"/>
      <c r="AJ150" s="114"/>
      <c r="AK150" s="114"/>
      <c r="AL150" s="114"/>
      <c r="AM150" s="114"/>
      <c r="AN150" s="114"/>
      <c r="AO150" s="114"/>
      <c r="AP150" s="114"/>
      <c r="AQ150" s="114"/>
      <c r="AR150" s="114"/>
      <c r="AS150" s="114"/>
      <c r="AT150" s="114"/>
      <c r="AU150" s="114"/>
    </row>
    <row r="151" spans="11:47" ht="12.75" customHeight="1" x14ac:dyDescent="0.2">
      <c r="K151" s="114"/>
      <c r="L151" s="114"/>
      <c r="M151" s="114"/>
      <c r="N151" s="114"/>
      <c r="O151" s="114"/>
      <c r="P151" s="114"/>
      <c r="Q151" s="114"/>
      <c r="R151" s="114"/>
      <c r="S151" s="114"/>
      <c r="T151" s="114"/>
      <c r="U151" s="114"/>
      <c r="V151" s="114"/>
      <c r="W151" s="114"/>
      <c r="X151" s="114"/>
      <c r="Y151" s="114"/>
      <c r="Z151" s="114"/>
      <c r="AA151" s="114"/>
      <c r="AB151" s="114"/>
      <c r="AC151" s="114"/>
      <c r="AD151" s="114"/>
      <c r="AE151" s="114"/>
      <c r="AF151" s="114"/>
      <c r="AG151" s="114"/>
      <c r="AH151" s="114"/>
      <c r="AI151" s="114"/>
      <c r="AJ151" s="114"/>
      <c r="AK151" s="114"/>
      <c r="AL151" s="114"/>
      <c r="AM151" s="114"/>
      <c r="AN151" s="114"/>
      <c r="AO151" s="114"/>
      <c r="AP151" s="114"/>
      <c r="AQ151" s="114"/>
      <c r="AR151" s="114"/>
      <c r="AS151" s="114"/>
      <c r="AT151" s="114"/>
      <c r="AU151" s="114"/>
    </row>
    <row r="152" spans="11:47" ht="12.75" customHeight="1" x14ac:dyDescent="0.2">
      <c r="K152" s="114"/>
      <c r="L152" s="114"/>
      <c r="M152" s="114"/>
      <c r="N152" s="114"/>
      <c r="O152" s="114"/>
      <c r="P152" s="114"/>
      <c r="Q152" s="114"/>
      <c r="R152" s="114"/>
      <c r="S152" s="114"/>
      <c r="T152" s="114"/>
      <c r="U152" s="114"/>
      <c r="V152" s="114"/>
      <c r="W152" s="114"/>
      <c r="X152" s="114"/>
      <c r="Y152" s="114"/>
      <c r="Z152" s="114"/>
      <c r="AA152" s="114"/>
      <c r="AB152" s="114"/>
      <c r="AC152" s="114"/>
      <c r="AD152" s="114"/>
      <c r="AE152" s="114"/>
      <c r="AF152" s="114"/>
      <c r="AG152" s="114"/>
      <c r="AH152" s="114"/>
      <c r="AI152" s="114"/>
      <c r="AJ152" s="114"/>
      <c r="AK152" s="114"/>
      <c r="AL152" s="114"/>
      <c r="AM152" s="114"/>
      <c r="AN152" s="114"/>
      <c r="AO152" s="114"/>
      <c r="AP152" s="114"/>
      <c r="AQ152" s="114"/>
      <c r="AR152" s="114"/>
      <c r="AS152" s="114"/>
      <c r="AT152" s="114"/>
      <c r="AU152" s="114"/>
    </row>
    <row r="153" spans="11:47" ht="12.75" customHeight="1" x14ac:dyDescent="0.2">
      <c r="K153" s="114"/>
      <c r="L153" s="114"/>
      <c r="M153" s="114"/>
      <c r="N153" s="114"/>
      <c r="O153" s="114"/>
      <c r="P153" s="114"/>
      <c r="Q153" s="114"/>
      <c r="R153" s="114"/>
      <c r="S153" s="114"/>
      <c r="T153" s="114"/>
      <c r="U153" s="114"/>
      <c r="V153" s="114"/>
      <c r="W153" s="114"/>
      <c r="X153" s="114"/>
      <c r="Y153" s="114"/>
      <c r="Z153" s="114"/>
      <c r="AA153" s="114"/>
      <c r="AB153" s="114"/>
      <c r="AC153" s="114"/>
      <c r="AD153" s="114"/>
      <c r="AE153" s="114"/>
      <c r="AF153" s="114"/>
      <c r="AG153" s="114"/>
      <c r="AH153" s="114"/>
      <c r="AI153" s="114"/>
      <c r="AJ153" s="114"/>
      <c r="AK153" s="114"/>
      <c r="AL153" s="114"/>
      <c r="AM153" s="114"/>
      <c r="AN153" s="114"/>
      <c r="AO153" s="114"/>
      <c r="AP153" s="114"/>
      <c r="AQ153" s="114"/>
      <c r="AR153" s="114"/>
      <c r="AS153" s="114"/>
      <c r="AT153" s="114"/>
      <c r="AU153" s="114"/>
    </row>
    <row r="154" spans="11:47" ht="12.75" customHeight="1" x14ac:dyDescent="0.2">
      <c r="K154" s="114"/>
      <c r="L154" s="114"/>
      <c r="M154" s="114"/>
      <c r="N154" s="114"/>
      <c r="O154" s="114"/>
      <c r="P154" s="114"/>
      <c r="Q154" s="114"/>
      <c r="R154" s="114"/>
      <c r="S154" s="114"/>
      <c r="T154" s="114"/>
      <c r="U154" s="114"/>
      <c r="V154" s="114"/>
      <c r="W154" s="114"/>
      <c r="X154" s="114"/>
      <c r="Y154" s="114"/>
      <c r="Z154" s="114"/>
      <c r="AA154" s="114"/>
      <c r="AB154" s="114"/>
      <c r="AC154" s="114"/>
      <c r="AD154" s="114"/>
      <c r="AE154" s="114"/>
      <c r="AF154" s="114"/>
      <c r="AG154" s="114"/>
      <c r="AH154" s="114"/>
      <c r="AI154" s="114"/>
      <c r="AJ154" s="114"/>
      <c r="AK154" s="114"/>
      <c r="AL154" s="114"/>
      <c r="AM154" s="114"/>
      <c r="AN154" s="114"/>
      <c r="AO154" s="114"/>
      <c r="AP154" s="114"/>
      <c r="AQ154" s="114"/>
      <c r="AR154" s="114"/>
      <c r="AS154" s="114"/>
      <c r="AT154" s="114"/>
      <c r="AU154" s="114"/>
    </row>
    <row r="155" spans="11:47" ht="12.75" customHeight="1" x14ac:dyDescent="0.2">
      <c r="K155" s="114"/>
      <c r="L155" s="114"/>
      <c r="M155" s="114"/>
      <c r="N155" s="114"/>
      <c r="O155" s="114"/>
      <c r="P155" s="114"/>
      <c r="Q155" s="114"/>
      <c r="R155" s="114"/>
      <c r="S155" s="114"/>
      <c r="T155" s="114"/>
      <c r="U155" s="114"/>
      <c r="V155" s="114"/>
      <c r="W155" s="114"/>
      <c r="X155" s="114"/>
      <c r="Y155" s="114"/>
      <c r="Z155" s="114"/>
      <c r="AA155" s="114"/>
      <c r="AB155" s="114"/>
      <c r="AC155" s="114"/>
      <c r="AD155" s="114"/>
      <c r="AE155" s="114"/>
      <c r="AF155" s="114"/>
      <c r="AG155" s="114"/>
      <c r="AH155" s="114"/>
      <c r="AI155" s="114"/>
      <c r="AJ155" s="114"/>
      <c r="AK155" s="114"/>
      <c r="AL155" s="114"/>
      <c r="AM155" s="114"/>
      <c r="AN155" s="114"/>
      <c r="AO155" s="114"/>
      <c r="AP155" s="114"/>
      <c r="AQ155" s="114"/>
      <c r="AR155" s="114"/>
      <c r="AS155" s="114"/>
      <c r="AT155" s="114"/>
      <c r="AU155" s="114"/>
    </row>
    <row r="156" spans="11:47" ht="12.75" customHeight="1" x14ac:dyDescent="0.2">
      <c r="K156" s="114"/>
      <c r="L156" s="114"/>
      <c r="M156" s="114"/>
      <c r="N156" s="114"/>
      <c r="O156" s="114"/>
      <c r="P156" s="114"/>
      <c r="Q156" s="114"/>
      <c r="R156" s="114"/>
      <c r="S156" s="114"/>
      <c r="T156" s="114"/>
      <c r="U156" s="114"/>
      <c r="V156" s="114"/>
      <c r="W156" s="114"/>
      <c r="X156" s="114"/>
      <c r="Y156" s="114"/>
      <c r="Z156" s="114"/>
      <c r="AA156" s="114"/>
      <c r="AB156" s="114"/>
      <c r="AC156" s="114"/>
      <c r="AD156" s="114"/>
      <c r="AE156" s="114"/>
      <c r="AF156" s="114"/>
      <c r="AG156" s="114"/>
      <c r="AH156" s="114"/>
      <c r="AI156" s="114"/>
      <c r="AJ156" s="114"/>
      <c r="AK156" s="114"/>
      <c r="AL156" s="114"/>
      <c r="AM156" s="114"/>
      <c r="AN156" s="114"/>
      <c r="AO156" s="114"/>
      <c r="AP156" s="114"/>
      <c r="AQ156" s="114"/>
      <c r="AR156" s="114"/>
      <c r="AS156" s="114"/>
      <c r="AT156" s="114"/>
      <c r="AU156" s="114"/>
    </row>
    <row r="157" spans="11:47" ht="12.75" customHeight="1" x14ac:dyDescent="0.2">
      <c r="K157" s="114"/>
      <c r="L157" s="114"/>
      <c r="M157" s="114"/>
      <c r="N157" s="114"/>
      <c r="O157" s="114"/>
      <c r="P157" s="114"/>
      <c r="Q157" s="114"/>
      <c r="R157" s="114"/>
      <c r="S157" s="114"/>
      <c r="T157" s="114"/>
      <c r="U157" s="114"/>
      <c r="V157" s="114"/>
      <c r="W157" s="114"/>
      <c r="X157" s="114"/>
      <c r="Y157" s="114"/>
      <c r="Z157" s="114"/>
      <c r="AA157" s="114"/>
      <c r="AB157" s="114"/>
      <c r="AC157" s="114"/>
      <c r="AD157" s="114"/>
      <c r="AE157" s="114"/>
      <c r="AF157" s="114"/>
      <c r="AG157" s="114"/>
      <c r="AH157" s="114"/>
      <c r="AI157" s="114"/>
      <c r="AJ157" s="114"/>
      <c r="AK157" s="114"/>
      <c r="AL157" s="114"/>
      <c r="AM157" s="114"/>
      <c r="AN157" s="114"/>
      <c r="AO157" s="114"/>
      <c r="AP157" s="114"/>
      <c r="AQ157" s="114"/>
      <c r="AR157" s="114"/>
      <c r="AS157" s="114"/>
      <c r="AT157" s="114"/>
      <c r="AU157" s="114"/>
    </row>
    <row r="158" spans="11:47" ht="12.75" customHeight="1" x14ac:dyDescent="0.2">
      <c r="K158" s="114"/>
      <c r="L158" s="114"/>
      <c r="M158" s="114"/>
      <c r="N158" s="114"/>
      <c r="O158" s="114"/>
      <c r="P158" s="114"/>
      <c r="Q158" s="114"/>
      <c r="R158" s="114"/>
      <c r="S158" s="114"/>
      <c r="T158" s="114"/>
      <c r="U158" s="114"/>
      <c r="V158" s="114"/>
      <c r="W158" s="114"/>
      <c r="X158" s="114"/>
      <c r="Y158" s="114"/>
      <c r="Z158" s="114"/>
      <c r="AA158" s="114"/>
      <c r="AB158" s="114"/>
      <c r="AC158" s="114"/>
      <c r="AD158" s="114"/>
      <c r="AE158" s="114"/>
      <c r="AF158" s="114"/>
      <c r="AG158" s="114"/>
      <c r="AH158" s="114"/>
      <c r="AI158" s="114"/>
      <c r="AJ158" s="114"/>
      <c r="AK158" s="114"/>
      <c r="AL158" s="114"/>
      <c r="AM158" s="114"/>
      <c r="AN158" s="114"/>
      <c r="AO158" s="114"/>
      <c r="AP158" s="114"/>
      <c r="AQ158" s="114"/>
      <c r="AR158" s="114"/>
      <c r="AS158" s="114"/>
      <c r="AT158" s="114"/>
      <c r="AU158" s="114"/>
    </row>
    <row r="159" spans="11:47" ht="12.75" customHeight="1" x14ac:dyDescent="0.2">
      <c r="K159" s="114"/>
      <c r="L159" s="114"/>
      <c r="M159" s="114"/>
      <c r="N159" s="114"/>
      <c r="O159" s="114"/>
      <c r="P159" s="114"/>
      <c r="Q159" s="114"/>
      <c r="R159" s="114"/>
      <c r="S159" s="114"/>
      <c r="T159" s="114"/>
      <c r="U159" s="114"/>
      <c r="V159" s="114"/>
      <c r="W159" s="114"/>
      <c r="X159" s="114"/>
      <c r="Y159" s="114"/>
      <c r="Z159" s="114"/>
      <c r="AA159" s="114"/>
      <c r="AB159" s="114"/>
      <c r="AC159" s="114"/>
      <c r="AD159" s="114"/>
      <c r="AE159" s="114"/>
      <c r="AF159" s="114"/>
      <c r="AG159" s="114"/>
      <c r="AH159" s="114"/>
      <c r="AI159" s="114"/>
      <c r="AJ159" s="114"/>
      <c r="AK159" s="114"/>
      <c r="AL159" s="114"/>
      <c r="AM159" s="114"/>
      <c r="AN159" s="114"/>
      <c r="AO159" s="114"/>
      <c r="AP159" s="114"/>
      <c r="AQ159" s="114"/>
      <c r="AR159" s="114"/>
      <c r="AS159" s="114"/>
      <c r="AT159" s="114"/>
      <c r="AU159" s="114"/>
    </row>
    <row r="160" spans="11:47" ht="12.75" customHeight="1" x14ac:dyDescent="0.2">
      <c r="K160" s="114"/>
      <c r="L160" s="114"/>
      <c r="M160" s="114"/>
      <c r="N160" s="114"/>
      <c r="O160" s="114"/>
      <c r="P160" s="114"/>
      <c r="Q160" s="114"/>
      <c r="R160" s="114"/>
      <c r="S160" s="114"/>
      <c r="T160" s="114"/>
      <c r="U160" s="114"/>
      <c r="V160" s="114"/>
      <c r="W160" s="114"/>
      <c r="X160" s="114"/>
      <c r="Y160" s="114"/>
      <c r="Z160" s="114"/>
      <c r="AA160" s="114"/>
      <c r="AB160" s="114"/>
      <c r="AC160" s="114"/>
      <c r="AD160" s="114"/>
      <c r="AE160" s="114"/>
      <c r="AF160" s="114"/>
      <c r="AG160" s="114"/>
      <c r="AH160" s="114"/>
      <c r="AI160" s="114"/>
      <c r="AJ160" s="114"/>
      <c r="AK160" s="114"/>
      <c r="AL160" s="114"/>
      <c r="AM160" s="114"/>
      <c r="AN160" s="114"/>
      <c r="AO160" s="114"/>
      <c r="AP160" s="114"/>
      <c r="AQ160" s="114"/>
      <c r="AR160" s="114"/>
      <c r="AS160" s="114"/>
      <c r="AT160" s="114"/>
      <c r="AU160" s="114"/>
    </row>
    <row r="161" spans="11:47" ht="12.75" customHeight="1" x14ac:dyDescent="0.2">
      <c r="K161" s="114"/>
      <c r="L161" s="114"/>
      <c r="M161" s="114"/>
      <c r="N161" s="114"/>
      <c r="O161" s="114"/>
      <c r="P161" s="114"/>
      <c r="Q161" s="114"/>
      <c r="R161" s="114"/>
      <c r="S161" s="114"/>
      <c r="T161" s="114"/>
      <c r="U161" s="114"/>
      <c r="V161" s="114"/>
      <c r="W161" s="114"/>
      <c r="X161" s="114"/>
      <c r="Y161" s="114"/>
      <c r="Z161" s="114"/>
      <c r="AA161" s="114"/>
      <c r="AB161" s="114"/>
      <c r="AC161" s="114"/>
      <c r="AD161" s="114"/>
      <c r="AE161" s="114"/>
      <c r="AF161" s="114"/>
      <c r="AG161" s="114"/>
      <c r="AH161" s="114"/>
      <c r="AI161" s="114"/>
      <c r="AJ161" s="114"/>
      <c r="AK161" s="114"/>
      <c r="AL161" s="114"/>
      <c r="AM161" s="114"/>
      <c r="AN161" s="114"/>
      <c r="AO161" s="114"/>
      <c r="AP161" s="114"/>
      <c r="AQ161" s="114"/>
      <c r="AR161" s="114"/>
      <c r="AS161" s="114"/>
      <c r="AT161" s="114"/>
      <c r="AU161" s="114"/>
    </row>
    <row r="162" spans="11:47" ht="12.75" customHeight="1" x14ac:dyDescent="0.2">
      <c r="K162" s="114"/>
      <c r="L162" s="114"/>
      <c r="M162" s="114"/>
      <c r="N162" s="114"/>
      <c r="O162" s="114"/>
      <c r="P162" s="114"/>
      <c r="Q162" s="114"/>
      <c r="R162" s="114"/>
      <c r="S162" s="114"/>
      <c r="T162" s="114"/>
      <c r="U162" s="114"/>
      <c r="V162" s="114"/>
      <c r="W162" s="114"/>
      <c r="X162" s="114"/>
      <c r="Y162" s="114"/>
      <c r="Z162" s="114"/>
      <c r="AA162" s="114"/>
      <c r="AB162" s="114"/>
      <c r="AC162" s="114"/>
      <c r="AD162" s="114"/>
      <c r="AE162" s="114"/>
      <c r="AF162" s="114"/>
      <c r="AG162" s="114"/>
      <c r="AH162" s="114"/>
      <c r="AI162" s="114"/>
      <c r="AJ162" s="114"/>
      <c r="AK162" s="114"/>
      <c r="AL162" s="114"/>
      <c r="AM162" s="114"/>
      <c r="AN162" s="114"/>
      <c r="AO162" s="114"/>
      <c r="AP162" s="114"/>
      <c r="AQ162" s="114"/>
      <c r="AR162" s="114"/>
      <c r="AS162" s="114"/>
      <c r="AT162" s="114"/>
      <c r="AU162" s="114"/>
    </row>
    <row r="163" spans="11:47" ht="12.75" customHeight="1" x14ac:dyDescent="0.2">
      <c r="K163" s="114"/>
      <c r="L163" s="114"/>
      <c r="M163" s="114"/>
      <c r="N163" s="114"/>
      <c r="O163" s="114"/>
      <c r="P163" s="114"/>
      <c r="Q163" s="114"/>
      <c r="R163" s="114"/>
      <c r="S163" s="114"/>
      <c r="T163" s="114"/>
      <c r="U163" s="114"/>
      <c r="V163" s="114"/>
      <c r="W163" s="114"/>
      <c r="X163" s="114"/>
      <c r="Y163" s="114"/>
      <c r="Z163" s="114"/>
      <c r="AA163" s="114"/>
      <c r="AB163" s="114"/>
      <c r="AC163" s="114"/>
      <c r="AD163" s="114"/>
      <c r="AE163" s="114"/>
      <c r="AF163" s="114"/>
      <c r="AG163" s="114"/>
      <c r="AH163" s="114"/>
      <c r="AI163" s="114"/>
      <c r="AJ163" s="114"/>
      <c r="AK163" s="114"/>
      <c r="AL163" s="114"/>
      <c r="AM163" s="114"/>
      <c r="AN163" s="114"/>
      <c r="AO163" s="114"/>
      <c r="AP163" s="114"/>
      <c r="AQ163" s="114"/>
      <c r="AR163" s="114"/>
      <c r="AS163" s="114"/>
      <c r="AT163" s="114"/>
      <c r="AU163" s="114"/>
    </row>
    <row r="164" spans="11:47" ht="12.75" customHeight="1" x14ac:dyDescent="0.2">
      <c r="K164" s="114"/>
      <c r="L164" s="114"/>
      <c r="M164" s="114"/>
      <c r="N164" s="114"/>
      <c r="O164" s="114"/>
      <c r="P164" s="114"/>
      <c r="Q164" s="114"/>
      <c r="R164" s="114"/>
      <c r="S164" s="114"/>
      <c r="T164" s="114"/>
      <c r="U164" s="114"/>
      <c r="V164" s="114"/>
      <c r="W164" s="114"/>
      <c r="X164" s="114"/>
      <c r="Y164" s="114"/>
      <c r="Z164" s="114"/>
      <c r="AA164" s="114"/>
      <c r="AB164" s="114"/>
      <c r="AC164" s="114"/>
      <c r="AD164" s="114"/>
      <c r="AE164" s="114"/>
      <c r="AF164" s="114"/>
      <c r="AG164" s="114"/>
      <c r="AH164" s="114"/>
      <c r="AI164" s="114"/>
      <c r="AJ164" s="114"/>
      <c r="AK164" s="114"/>
      <c r="AL164" s="114"/>
      <c r="AM164" s="114"/>
      <c r="AN164" s="114"/>
      <c r="AO164" s="114"/>
      <c r="AP164" s="114"/>
      <c r="AQ164" s="114"/>
      <c r="AR164" s="114"/>
      <c r="AS164" s="114"/>
      <c r="AT164" s="114"/>
      <c r="AU164" s="114"/>
    </row>
    <row r="165" spans="11:47" ht="12.75" customHeight="1" x14ac:dyDescent="0.2">
      <c r="K165" s="114"/>
      <c r="L165" s="114"/>
      <c r="M165" s="114"/>
      <c r="N165" s="114"/>
      <c r="O165" s="114"/>
      <c r="P165" s="114"/>
      <c r="Q165" s="114"/>
      <c r="R165" s="114"/>
      <c r="S165" s="114"/>
      <c r="T165" s="114"/>
      <c r="U165" s="114"/>
      <c r="V165" s="114"/>
      <c r="W165" s="114"/>
      <c r="X165" s="114"/>
      <c r="Y165" s="114"/>
      <c r="Z165" s="114"/>
      <c r="AA165" s="114"/>
      <c r="AB165" s="114"/>
      <c r="AC165" s="114"/>
      <c r="AD165" s="114"/>
      <c r="AE165" s="114"/>
      <c r="AF165" s="114"/>
      <c r="AG165" s="114"/>
      <c r="AH165" s="114"/>
      <c r="AI165" s="114"/>
      <c r="AJ165" s="114"/>
      <c r="AK165" s="114"/>
      <c r="AL165" s="114"/>
      <c r="AM165" s="114"/>
      <c r="AN165" s="114"/>
      <c r="AO165" s="114"/>
      <c r="AP165" s="114"/>
      <c r="AQ165" s="114"/>
      <c r="AR165" s="114"/>
      <c r="AS165" s="114"/>
      <c r="AT165" s="114"/>
      <c r="AU165" s="114"/>
    </row>
    <row r="166" spans="11:47" ht="12.75" customHeight="1" x14ac:dyDescent="0.2">
      <c r="K166" s="114"/>
      <c r="L166" s="114"/>
      <c r="M166" s="114"/>
      <c r="N166" s="114"/>
      <c r="O166" s="114"/>
      <c r="P166" s="114"/>
      <c r="Q166" s="114"/>
      <c r="R166" s="114"/>
      <c r="S166" s="114"/>
      <c r="T166" s="114"/>
      <c r="U166" s="114"/>
      <c r="V166" s="114"/>
      <c r="W166" s="114"/>
      <c r="X166" s="114"/>
      <c r="Y166" s="114"/>
      <c r="Z166" s="114"/>
      <c r="AA166" s="114"/>
      <c r="AB166" s="114"/>
      <c r="AC166" s="114"/>
      <c r="AD166" s="114"/>
      <c r="AE166" s="114"/>
      <c r="AF166" s="114"/>
      <c r="AG166" s="114"/>
      <c r="AH166" s="114"/>
      <c r="AI166" s="114"/>
      <c r="AJ166" s="114"/>
      <c r="AK166" s="114"/>
      <c r="AL166" s="114"/>
      <c r="AM166" s="114"/>
      <c r="AN166" s="114"/>
      <c r="AO166" s="114"/>
      <c r="AP166" s="114"/>
      <c r="AQ166" s="114"/>
      <c r="AR166" s="114"/>
      <c r="AS166" s="114"/>
      <c r="AT166" s="114"/>
      <c r="AU166" s="114"/>
    </row>
    <row r="167" spans="11:47" ht="12.75" customHeight="1" x14ac:dyDescent="0.2">
      <c r="K167" s="114"/>
      <c r="L167" s="114"/>
      <c r="M167" s="114"/>
      <c r="N167" s="114"/>
      <c r="O167" s="114"/>
      <c r="P167" s="114"/>
      <c r="Q167" s="114"/>
      <c r="R167" s="114"/>
      <c r="S167" s="114"/>
      <c r="T167" s="114"/>
      <c r="U167" s="114"/>
      <c r="V167" s="114"/>
      <c r="W167" s="114"/>
      <c r="X167" s="114"/>
      <c r="Y167" s="114"/>
      <c r="Z167" s="114"/>
      <c r="AA167" s="114"/>
      <c r="AB167" s="114"/>
      <c r="AC167" s="114"/>
      <c r="AD167" s="114"/>
      <c r="AE167" s="114"/>
      <c r="AF167" s="114"/>
      <c r="AG167" s="114"/>
      <c r="AH167" s="114"/>
      <c r="AI167" s="114"/>
      <c r="AJ167" s="114"/>
      <c r="AK167" s="114"/>
      <c r="AL167" s="114"/>
      <c r="AM167" s="114"/>
      <c r="AN167" s="114"/>
      <c r="AO167" s="114"/>
      <c r="AP167" s="114"/>
      <c r="AQ167" s="114"/>
      <c r="AR167" s="114"/>
      <c r="AS167" s="114"/>
      <c r="AT167" s="114"/>
      <c r="AU167" s="114"/>
    </row>
    <row r="168" spans="11:47" ht="12.75" customHeight="1" x14ac:dyDescent="0.2">
      <c r="K168" s="114"/>
      <c r="L168" s="114"/>
      <c r="M168" s="114"/>
      <c r="N168" s="114"/>
      <c r="O168" s="114"/>
      <c r="P168" s="114"/>
      <c r="Q168" s="114"/>
      <c r="R168" s="114"/>
      <c r="S168" s="114"/>
      <c r="T168" s="114"/>
      <c r="U168" s="114"/>
      <c r="V168" s="114"/>
      <c r="W168" s="114"/>
      <c r="X168" s="114"/>
      <c r="Y168" s="114"/>
      <c r="Z168" s="114"/>
      <c r="AA168" s="114"/>
      <c r="AB168" s="114"/>
      <c r="AC168" s="114"/>
      <c r="AD168" s="114"/>
      <c r="AE168" s="114"/>
      <c r="AF168" s="114"/>
      <c r="AG168" s="114"/>
      <c r="AH168" s="114"/>
      <c r="AI168" s="114"/>
      <c r="AJ168" s="114"/>
      <c r="AK168" s="114"/>
      <c r="AL168" s="114"/>
      <c r="AM168" s="114"/>
      <c r="AN168" s="114"/>
      <c r="AO168" s="114"/>
      <c r="AP168" s="114"/>
      <c r="AQ168" s="114"/>
      <c r="AR168" s="114"/>
      <c r="AS168" s="114"/>
      <c r="AT168" s="114"/>
      <c r="AU168" s="114"/>
    </row>
    <row r="169" spans="11:47" ht="12.75" customHeight="1" x14ac:dyDescent="0.2">
      <c r="K169" s="114"/>
      <c r="L169" s="114"/>
      <c r="M169" s="114"/>
      <c r="N169" s="114"/>
      <c r="O169" s="114"/>
      <c r="P169" s="114"/>
      <c r="Q169" s="114"/>
      <c r="R169" s="114"/>
      <c r="S169" s="114"/>
      <c r="T169" s="114"/>
      <c r="U169" s="114"/>
      <c r="V169" s="114"/>
      <c r="W169" s="114"/>
      <c r="X169" s="114"/>
      <c r="Y169" s="114"/>
      <c r="Z169" s="114"/>
      <c r="AA169" s="114"/>
      <c r="AB169" s="114"/>
      <c r="AC169" s="114"/>
      <c r="AD169" s="114"/>
      <c r="AE169" s="114"/>
      <c r="AF169" s="114"/>
      <c r="AG169" s="114"/>
      <c r="AH169" s="114"/>
      <c r="AI169" s="114"/>
      <c r="AJ169" s="114"/>
      <c r="AK169" s="114"/>
      <c r="AL169" s="114"/>
      <c r="AM169" s="114"/>
      <c r="AN169" s="114"/>
      <c r="AO169" s="114"/>
      <c r="AP169" s="114"/>
      <c r="AQ169" s="114"/>
      <c r="AR169" s="114"/>
      <c r="AS169" s="114"/>
      <c r="AT169" s="114"/>
      <c r="AU169" s="114"/>
    </row>
    <row r="170" spans="11:47" ht="12.75" customHeight="1" x14ac:dyDescent="0.2">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c r="AO170" s="114"/>
      <c r="AP170" s="114"/>
      <c r="AQ170" s="114"/>
      <c r="AR170" s="114"/>
      <c r="AS170" s="114"/>
      <c r="AT170" s="114"/>
      <c r="AU170" s="114"/>
    </row>
    <row r="171" spans="11:47" ht="12.75" customHeight="1" x14ac:dyDescent="0.2">
      <c r="K171" s="114"/>
      <c r="L171" s="114"/>
      <c r="M171" s="114"/>
      <c r="N171" s="114"/>
      <c r="O171" s="114"/>
      <c r="P171" s="114"/>
      <c r="Q171" s="114"/>
      <c r="R171" s="114"/>
      <c r="S171" s="114"/>
      <c r="T171" s="114"/>
      <c r="U171" s="114"/>
      <c r="V171" s="114"/>
      <c r="W171" s="114"/>
      <c r="X171" s="114"/>
      <c r="Y171" s="114"/>
      <c r="Z171" s="114"/>
      <c r="AA171" s="114"/>
      <c r="AB171" s="114"/>
      <c r="AC171" s="114"/>
      <c r="AD171" s="114"/>
      <c r="AE171" s="114"/>
      <c r="AF171" s="114"/>
      <c r="AG171" s="114"/>
      <c r="AH171" s="114"/>
      <c r="AI171" s="114"/>
      <c r="AJ171" s="114"/>
      <c r="AK171" s="114"/>
      <c r="AL171" s="114"/>
      <c r="AM171" s="114"/>
      <c r="AN171" s="114"/>
      <c r="AO171" s="114"/>
      <c r="AP171" s="114"/>
      <c r="AQ171" s="114"/>
      <c r="AR171" s="114"/>
      <c r="AS171" s="114"/>
      <c r="AT171" s="114"/>
      <c r="AU171" s="114"/>
    </row>
    <row r="172" spans="11:47" ht="12.75" customHeight="1" x14ac:dyDescent="0.2">
      <c r="K172" s="114"/>
      <c r="L172" s="114"/>
      <c r="M172" s="114"/>
      <c r="N172" s="114"/>
      <c r="O172" s="114"/>
      <c r="P172" s="114"/>
      <c r="Q172" s="114"/>
      <c r="R172" s="114"/>
      <c r="S172" s="114"/>
      <c r="T172" s="114"/>
      <c r="U172" s="114"/>
      <c r="V172" s="114"/>
      <c r="W172" s="114"/>
      <c r="X172" s="114"/>
      <c r="Y172" s="114"/>
      <c r="Z172" s="114"/>
      <c r="AA172" s="114"/>
      <c r="AB172" s="114"/>
      <c r="AC172" s="114"/>
      <c r="AD172" s="114"/>
      <c r="AE172" s="114"/>
      <c r="AF172" s="114"/>
      <c r="AG172" s="114"/>
      <c r="AH172" s="114"/>
      <c r="AI172" s="114"/>
      <c r="AJ172" s="114"/>
      <c r="AK172" s="114"/>
      <c r="AL172" s="114"/>
      <c r="AM172" s="114"/>
      <c r="AN172" s="114"/>
      <c r="AO172" s="114"/>
      <c r="AP172" s="114"/>
      <c r="AQ172" s="114"/>
      <c r="AR172" s="114"/>
      <c r="AS172" s="114"/>
      <c r="AT172" s="114"/>
      <c r="AU172" s="114"/>
    </row>
    <row r="173" spans="11:47" ht="12.75" customHeight="1" x14ac:dyDescent="0.2">
      <c r="K173" s="114"/>
      <c r="L173" s="114"/>
      <c r="M173" s="114"/>
      <c r="N173" s="114"/>
      <c r="O173" s="114"/>
      <c r="P173" s="114"/>
      <c r="Q173" s="114"/>
      <c r="R173" s="114"/>
      <c r="S173" s="114"/>
      <c r="T173" s="114"/>
      <c r="U173" s="114"/>
      <c r="V173" s="114"/>
      <c r="W173" s="114"/>
      <c r="X173" s="114"/>
      <c r="Y173" s="114"/>
      <c r="Z173" s="114"/>
      <c r="AA173" s="114"/>
      <c r="AB173" s="114"/>
      <c r="AC173" s="114"/>
      <c r="AD173" s="114"/>
      <c r="AE173" s="114"/>
      <c r="AF173" s="114"/>
      <c r="AG173" s="114"/>
      <c r="AH173" s="114"/>
      <c r="AI173" s="114"/>
      <c r="AJ173" s="114"/>
      <c r="AK173" s="114"/>
      <c r="AL173" s="114"/>
      <c r="AM173" s="114"/>
      <c r="AN173" s="114"/>
      <c r="AO173" s="114"/>
      <c r="AP173" s="114"/>
      <c r="AQ173" s="114"/>
      <c r="AR173" s="114"/>
      <c r="AS173" s="114"/>
      <c r="AT173" s="114"/>
      <c r="AU173" s="114"/>
    </row>
    <row r="174" spans="11:47" ht="12.75" customHeight="1" x14ac:dyDescent="0.2">
      <c r="K174" s="114"/>
      <c r="L174" s="114"/>
      <c r="M174" s="114"/>
      <c r="N174" s="114"/>
      <c r="O174" s="114"/>
      <c r="P174" s="114"/>
      <c r="Q174" s="114"/>
      <c r="R174" s="114"/>
      <c r="S174" s="114"/>
      <c r="T174" s="114"/>
      <c r="U174" s="114"/>
      <c r="V174" s="114"/>
      <c r="W174" s="114"/>
      <c r="X174" s="114"/>
      <c r="Y174" s="114"/>
      <c r="Z174" s="114"/>
      <c r="AA174" s="114"/>
      <c r="AB174" s="114"/>
      <c r="AC174" s="114"/>
      <c r="AD174" s="114"/>
      <c r="AE174" s="114"/>
      <c r="AF174" s="114"/>
      <c r="AG174" s="114"/>
      <c r="AH174" s="114"/>
      <c r="AI174" s="114"/>
      <c r="AJ174" s="114"/>
      <c r="AK174" s="114"/>
      <c r="AL174" s="114"/>
      <c r="AM174" s="114"/>
      <c r="AN174" s="114"/>
      <c r="AO174" s="114"/>
      <c r="AP174" s="114"/>
      <c r="AQ174" s="114"/>
      <c r="AR174" s="114"/>
      <c r="AS174" s="114"/>
      <c r="AT174" s="114"/>
      <c r="AU174" s="114"/>
    </row>
    <row r="175" spans="11:47" ht="12.75" customHeight="1" x14ac:dyDescent="0.2">
      <c r="K175" s="114"/>
      <c r="L175" s="114"/>
      <c r="M175" s="114"/>
      <c r="N175" s="114"/>
      <c r="O175" s="114"/>
      <c r="P175" s="114"/>
      <c r="Q175" s="114"/>
      <c r="R175" s="114"/>
      <c r="S175" s="114"/>
      <c r="T175" s="114"/>
      <c r="U175" s="114"/>
      <c r="V175" s="114"/>
      <c r="W175" s="114"/>
      <c r="X175" s="114"/>
      <c r="Y175" s="114"/>
      <c r="Z175" s="114"/>
      <c r="AA175" s="114"/>
      <c r="AB175" s="114"/>
      <c r="AC175" s="114"/>
      <c r="AD175" s="114"/>
      <c r="AE175" s="114"/>
      <c r="AF175" s="114"/>
      <c r="AG175" s="114"/>
      <c r="AH175" s="114"/>
      <c r="AI175" s="114"/>
      <c r="AJ175" s="114"/>
      <c r="AK175" s="114"/>
      <c r="AL175" s="114"/>
      <c r="AM175" s="114"/>
      <c r="AN175" s="114"/>
      <c r="AO175" s="114"/>
      <c r="AP175" s="114"/>
      <c r="AQ175" s="114"/>
      <c r="AR175" s="114"/>
      <c r="AS175" s="114"/>
      <c r="AT175" s="114"/>
      <c r="AU175" s="114"/>
    </row>
    <row r="176" spans="11:47" ht="12.75" customHeight="1" x14ac:dyDescent="0.2">
      <c r="K176" s="114"/>
      <c r="L176" s="114"/>
      <c r="M176" s="114"/>
      <c r="N176" s="114"/>
      <c r="O176" s="114"/>
      <c r="P176" s="114"/>
      <c r="Q176" s="114"/>
      <c r="R176" s="114"/>
      <c r="S176" s="114"/>
      <c r="T176" s="114"/>
      <c r="U176" s="114"/>
      <c r="V176" s="114"/>
      <c r="W176" s="114"/>
      <c r="X176" s="114"/>
      <c r="Y176" s="114"/>
      <c r="Z176" s="114"/>
      <c r="AA176" s="114"/>
      <c r="AB176" s="114"/>
      <c r="AC176" s="114"/>
      <c r="AD176" s="114"/>
      <c r="AE176" s="114"/>
      <c r="AF176" s="114"/>
      <c r="AG176" s="114"/>
      <c r="AH176" s="114"/>
      <c r="AI176" s="114"/>
      <c r="AJ176" s="114"/>
      <c r="AK176" s="114"/>
      <c r="AL176" s="114"/>
      <c r="AM176" s="114"/>
      <c r="AN176" s="114"/>
      <c r="AO176" s="114"/>
      <c r="AP176" s="114"/>
      <c r="AQ176" s="114"/>
      <c r="AR176" s="114"/>
      <c r="AS176" s="114"/>
      <c r="AT176" s="114"/>
      <c r="AU176" s="114"/>
    </row>
    <row r="177" spans="11:47" ht="12.75" customHeight="1" x14ac:dyDescent="0.2">
      <c r="K177" s="114"/>
      <c r="L177" s="114"/>
      <c r="M177" s="114"/>
      <c r="N177" s="114"/>
      <c r="O177" s="114"/>
      <c r="P177" s="114"/>
      <c r="Q177" s="114"/>
      <c r="R177" s="114"/>
      <c r="S177" s="114"/>
      <c r="T177" s="114"/>
      <c r="U177" s="114"/>
      <c r="V177" s="114"/>
      <c r="W177" s="114"/>
      <c r="X177" s="114"/>
      <c r="Y177" s="114"/>
      <c r="Z177" s="114"/>
      <c r="AA177" s="114"/>
      <c r="AB177" s="114"/>
      <c r="AC177" s="114"/>
      <c r="AD177" s="114"/>
      <c r="AE177" s="114"/>
      <c r="AF177" s="114"/>
      <c r="AG177" s="114"/>
      <c r="AH177" s="114"/>
      <c r="AI177" s="114"/>
      <c r="AJ177" s="114"/>
      <c r="AK177" s="114"/>
      <c r="AL177" s="114"/>
      <c r="AM177" s="114"/>
      <c r="AN177" s="114"/>
      <c r="AO177" s="114"/>
      <c r="AP177" s="114"/>
      <c r="AQ177" s="114"/>
      <c r="AR177" s="114"/>
      <c r="AS177" s="114"/>
      <c r="AT177" s="114"/>
      <c r="AU177" s="114"/>
    </row>
    <row r="178" spans="11:47" ht="12.75" customHeight="1" x14ac:dyDescent="0.2">
      <c r="K178" s="114"/>
      <c r="L178" s="114"/>
      <c r="M178" s="114"/>
      <c r="N178" s="114"/>
      <c r="O178" s="114"/>
      <c r="P178" s="114"/>
      <c r="Q178" s="114"/>
      <c r="R178" s="114"/>
      <c r="S178" s="114"/>
      <c r="T178" s="114"/>
      <c r="U178" s="114"/>
      <c r="V178" s="114"/>
      <c r="W178" s="114"/>
      <c r="X178" s="114"/>
      <c r="Y178" s="114"/>
      <c r="Z178" s="114"/>
      <c r="AA178" s="114"/>
      <c r="AB178" s="114"/>
      <c r="AC178" s="114"/>
      <c r="AD178" s="114"/>
      <c r="AE178" s="114"/>
      <c r="AF178" s="114"/>
      <c r="AG178" s="114"/>
      <c r="AH178" s="114"/>
      <c r="AI178" s="114"/>
      <c r="AJ178" s="114"/>
      <c r="AK178" s="114"/>
      <c r="AL178" s="114"/>
      <c r="AM178" s="114"/>
      <c r="AN178" s="114"/>
      <c r="AO178" s="114"/>
      <c r="AP178" s="114"/>
      <c r="AQ178" s="114"/>
      <c r="AR178" s="114"/>
      <c r="AS178" s="114"/>
      <c r="AT178" s="114"/>
      <c r="AU178" s="114"/>
    </row>
    <row r="179" spans="11:47" ht="12.75" customHeight="1" x14ac:dyDescent="0.2">
      <c r="K179" s="114"/>
      <c r="L179" s="114"/>
      <c r="M179" s="114"/>
      <c r="N179" s="114"/>
      <c r="O179" s="114"/>
      <c r="P179" s="114"/>
      <c r="Q179" s="114"/>
      <c r="R179" s="114"/>
      <c r="S179" s="114"/>
      <c r="T179" s="114"/>
      <c r="U179" s="114"/>
      <c r="V179" s="114"/>
      <c r="W179" s="114"/>
      <c r="X179" s="114"/>
      <c r="Y179" s="114"/>
      <c r="Z179" s="114"/>
      <c r="AA179" s="114"/>
      <c r="AB179" s="114"/>
      <c r="AC179" s="114"/>
      <c r="AD179" s="114"/>
      <c r="AE179" s="114"/>
      <c r="AF179" s="114"/>
      <c r="AG179" s="114"/>
      <c r="AH179" s="114"/>
      <c r="AI179" s="114"/>
      <c r="AJ179" s="114"/>
      <c r="AK179" s="114"/>
      <c r="AL179" s="114"/>
      <c r="AM179" s="114"/>
      <c r="AN179" s="114"/>
      <c r="AO179" s="114"/>
      <c r="AP179" s="114"/>
      <c r="AQ179" s="114"/>
      <c r="AR179" s="114"/>
      <c r="AS179" s="114"/>
      <c r="AT179" s="114"/>
      <c r="AU179" s="114"/>
    </row>
    <row r="180" spans="11:47" ht="12.75" customHeight="1" x14ac:dyDescent="0.2">
      <c r="K180" s="114"/>
      <c r="L180" s="114"/>
      <c r="M180" s="114"/>
      <c r="N180" s="114"/>
      <c r="O180" s="114"/>
      <c r="P180" s="114"/>
      <c r="Q180" s="114"/>
      <c r="R180" s="114"/>
      <c r="S180" s="114"/>
      <c r="T180" s="114"/>
      <c r="U180" s="114"/>
      <c r="V180" s="114"/>
      <c r="W180" s="114"/>
      <c r="X180" s="114"/>
      <c r="Y180" s="114"/>
      <c r="Z180" s="114"/>
      <c r="AA180" s="114"/>
      <c r="AB180" s="114"/>
      <c r="AC180" s="114"/>
      <c r="AD180" s="114"/>
      <c r="AE180" s="114"/>
      <c r="AF180" s="114"/>
      <c r="AG180" s="114"/>
      <c r="AH180" s="114"/>
      <c r="AI180" s="114"/>
      <c r="AJ180" s="114"/>
      <c r="AK180" s="114"/>
      <c r="AL180" s="114"/>
      <c r="AM180" s="114"/>
      <c r="AN180" s="114"/>
      <c r="AO180" s="114"/>
      <c r="AP180" s="114"/>
      <c r="AQ180" s="114"/>
      <c r="AR180" s="114"/>
      <c r="AS180" s="114"/>
      <c r="AT180" s="114"/>
      <c r="AU180" s="114"/>
    </row>
    <row r="181" spans="11:47" ht="12.75" customHeight="1" x14ac:dyDescent="0.2">
      <c r="K181" s="114"/>
      <c r="L181" s="114"/>
      <c r="M181" s="114"/>
      <c r="N181" s="114"/>
      <c r="O181" s="114"/>
      <c r="P181" s="114"/>
      <c r="Q181" s="114"/>
      <c r="R181" s="114"/>
      <c r="S181" s="114"/>
      <c r="T181" s="114"/>
      <c r="U181" s="114"/>
      <c r="V181" s="114"/>
      <c r="W181" s="114"/>
      <c r="X181" s="114"/>
      <c r="Y181" s="114"/>
      <c r="Z181" s="114"/>
      <c r="AA181" s="114"/>
      <c r="AB181" s="114"/>
      <c r="AC181" s="114"/>
      <c r="AD181" s="114"/>
      <c r="AE181" s="114"/>
      <c r="AF181" s="114"/>
      <c r="AG181" s="114"/>
      <c r="AH181" s="114"/>
      <c r="AI181" s="114"/>
      <c r="AJ181" s="114"/>
      <c r="AK181" s="114"/>
      <c r="AL181" s="114"/>
      <c r="AM181" s="114"/>
      <c r="AN181" s="114"/>
      <c r="AO181" s="114"/>
      <c r="AP181" s="114"/>
      <c r="AQ181" s="114"/>
      <c r="AR181" s="114"/>
      <c r="AS181" s="114"/>
      <c r="AT181" s="114"/>
      <c r="AU181" s="114"/>
    </row>
    <row r="182" spans="11:47" ht="12.75" customHeight="1" x14ac:dyDescent="0.2">
      <c r="K182" s="114"/>
      <c r="L182" s="114"/>
      <c r="M182" s="114"/>
      <c r="N182" s="114"/>
      <c r="O182" s="114"/>
      <c r="P182" s="114"/>
      <c r="Q182" s="114"/>
      <c r="R182" s="114"/>
      <c r="S182" s="114"/>
      <c r="T182" s="114"/>
      <c r="U182" s="114"/>
      <c r="V182" s="114"/>
      <c r="W182" s="114"/>
      <c r="X182" s="114"/>
      <c r="Y182" s="114"/>
      <c r="Z182" s="114"/>
      <c r="AA182" s="114"/>
      <c r="AB182" s="114"/>
      <c r="AC182" s="114"/>
      <c r="AD182" s="114"/>
      <c r="AE182" s="114"/>
      <c r="AF182" s="114"/>
      <c r="AG182" s="114"/>
      <c r="AH182" s="114"/>
      <c r="AI182" s="114"/>
      <c r="AJ182" s="114"/>
      <c r="AK182" s="114"/>
      <c r="AL182" s="114"/>
      <c r="AM182" s="114"/>
      <c r="AN182" s="114"/>
      <c r="AO182" s="114"/>
      <c r="AP182" s="114"/>
      <c r="AQ182" s="114"/>
      <c r="AR182" s="114"/>
      <c r="AS182" s="114"/>
      <c r="AT182" s="114"/>
      <c r="AU182" s="114"/>
    </row>
    <row r="183" spans="11:47" ht="12.75" customHeight="1" x14ac:dyDescent="0.2">
      <c r="K183" s="114"/>
      <c r="L183" s="114"/>
      <c r="M183" s="114"/>
      <c r="N183" s="114"/>
      <c r="O183" s="114"/>
      <c r="P183" s="114"/>
      <c r="Q183" s="114"/>
      <c r="R183" s="114"/>
      <c r="S183" s="114"/>
      <c r="T183" s="114"/>
      <c r="U183" s="114"/>
      <c r="V183" s="114"/>
      <c r="W183" s="114"/>
      <c r="X183" s="114"/>
      <c r="Y183" s="114"/>
      <c r="Z183" s="114"/>
      <c r="AA183" s="114"/>
      <c r="AB183" s="114"/>
      <c r="AC183" s="114"/>
      <c r="AD183" s="114"/>
      <c r="AE183" s="114"/>
      <c r="AF183" s="114"/>
      <c r="AG183" s="114"/>
      <c r="AH183" s="114"/>
      <c r="AI183" s="114"/>
      <c r="AJ183" s="114"/>
      <c r="AK183" s="114"/>
      <c r="AL183" s="114"/>
      <c r="AM183" s="114"/>
      <c r="AN183" s="114"/>
      <c r="AO183" s="114"/>
      <c r="AP183" s="114"/>
      <c r="AQ183" s="114"/>
      <c r="AR183" s="114"/>
      <c r="AS183" s="114"/>
      <c r="AT183" s="114"/>
      <c r="AU183" s="114"/>
    </row>
    <row r="184" spans="11:47" ht="12.75" customHeight="1" x14ac:dyDescent="0.2">
      <c r="K184" s="114"/>
      <c r="L184" s="114"/>
      <c r="M184" s="114"/>
      <c r="N184" s="114"/>
      <c r="O184" s="114"/>
      <c r="P184" s="114"/>
      <c r="Q184" s="114"/>
      <c r="R184" s="114"/>
      <c r="S184" s="114"/>
      <c r="T184" s="114"/>
      <c r="U184" s="114"/>
      <c r="V184" s="114"/>
      <c r="W184" s="114"/>
      <c r="X184" s="114"/>
      <c r="Y184" s="114"/>
      <c r="Z184" s="114"/>
      <c r="AA184" s="114"/>
      <c r="AB184" s="114"/>
      <c r="AC184" s="114"/>
      <c r="AD184" s="114"/>
      <c r="AE184" s="114"/>
      <c r="AF184" s="114"/>
      <c r="AG184" s="114"/>
      <c r="AH184" s="114"/>
      <c r="AI184" s="114"/>
      <c r="AJ184" s="114"/>
      <c r="AK184" s="114"/>
      <c r="AL184" s="114"/>
      <c r="AM184" s="114"/>
      <c r="AN184" s="114"/>
      <c r="AO184" s="114"/>
      <c r="AP184" s="114"/>
      <c r="AQ184" s="114"/>
      <c r="AR184" s="114"/>
      <c r="AS184" s="114"/>
      <c r="AT184" s="114"/>
      <c r="AU184" s="114"/>
    </row>
    <row r="185" spans="11:47" ht="12.75" customHeight="1" x14ac:dyDescent="0.2">
      <c r="K185" s="114"/>
      <c r="L185" s="114"/>
      <c r="M185" s="114"/>
      <c r="N185" s="114"/>
      <c r="O185" s="114"/>
      <c r="P185" s="114"/>
      <c r="Q185" s="114"/>
      <c r="R185" s="114"/>
      <c r="S185" s="114"/>
      <c r="T185" s="114"/>
      <c r="U185" s="114"/>
      <c r="V185" s="114"/>
      <c r="W185" s="114"/>
      <c r="X185" s="114"/>
      <c r="Y185" s="114"/>
      <c r="Z185" s="114"/>
      <c r="AA185" s="114"/>
      <c r="AB185" s="114"/>
      <c r="AC185" s="114"/>
      <c r="AD185" s="114"/>
      <c r="AE185" s="114"/>
      <c r="AF185" s="114"/>
      <c r="AG185" s="114"/>
      <c r="AH185" s="114"/>
      <c r="AI185" s="114"/>
      <c r="AJ185" s="114"/>
      <c r="AK185" s="114"/>
      <c r="AL185" s="114"/>
      <c r="AM185" s="114"/>
      <c r="AN185" s="114"/>
      <c r="AO185" s="114"/>
      <c r="AP185" s="114"/>
      <c r="AQ185" s="114"/>
      <c r="AR185" s="114"/>
      <c r="AS185" s="114"/>
      <c r="AT185" s="114"/>
      <c r="AU185" s="114"/>
    </row>
    <row r="186" spans="11:47" ht="12.75" customHeight="1" x14ac:dyDescent="0.2">
      <c r="K186" s="114"/>
      <c r="L186" s="114"/>
      <c r="M186" s="114"/>
      <c r="N186" s="114"/>
      <c r="O186" s="114"/>
      <c r="P186" s="114"/>
      <c r="Q186" s="114"/>
      <c r="R186" s="114"/>
      <c r="S186" s="114"/>
      <c r="T186" s="114"/>
      <c r="U186" s="114"/>
      <c r="V186" s="114"/>
      <c r="W186" s="114"/>
      <c r="X186" s="114"/>
      <c r="Y186" s="114"/>
      <c r="Z186" s="114"/>
      <c r="AA186" s="114"/>
      <c r="AB186" s="114"/>
      <c r="AC186" s="114"/>
      <c r="AD186" s="114"/>
      <c r="AE186" s="114"/>
      <c r="AF186" s="114"/>
      <c r="AG186" s="114"/>
      <c r="AH186" s="114"/>
      <c r="AI186" s="114"/>
      <c r="AJ186" s="114"/>
      <c r="AK186" s="114"/>
      <c r="AL186" s="114"/>
      <c r="AM186" s="114"/>
      <c r="AN186" s="114"/>
      <c r="AO186" s="114"/>
      <c r="AP186" s="114"/>
      <c r="AQ186" s="114"/>
      <c r="AR186" s="114"/>
      <c r="AS186" s="114"/>
      <c r="AT186" s="114"/>
      <c r="AU186" s="114"/>
    </row>
    <row r="187" spans="11:47" ht="12.75" customHeight="1" x14ac:dyDescent="0.2">
      <c r="K187" s="114"/>
      <c r="L187" s="114"/>
      <c r="M187" s="114"/>
      <c r="N187" s="114"/>
      <c r="O187" s="114"/>
      <c r="P187" s="114"/>
      <c r="Q187" s="114"/>
      <c r="R187" s="114"/>
      <c r="S187" s="114"/>
      <c r="T187" s="114"/>
      <c r="U187" s="114"/>
      <c r="V187" s="114"/>
      <c r="W187" s="114"/>
      <c r="X187" s="114"/>
      <c r="Y187" s="114"/>
      <c r="Z187" s="114"/>
      <c r="AA187" s="114"/>
      <c r="AB187" s="114"/>
      <c r="AC187" s="114"/>
      <c r="AD187" s="114"/>
      <c r="AE187" s="114"/>
      <c r="AF187" s="114"/>
      <c r="AG187" s="114"/>
      <c r="AH187" s="114"/>
      <c r="AI187" s="114"/>
      <c r="AJ187" s="114"/>
      <c r="AK187" s="114"/>
      <c r="AL187" s="114"/>
      <c r="AM187" s="114"/>
      <c r="AN187" s="114"/>
      <c r="AO187" s="114"/>
      <c r="AP187" s="114"/>
      <c r="AQ187" s="114"/>
      <c r="AR187" s="114"/>
      <c r="AS187" s="114"/>
      <c r="AT187" s="114"/>
      <c r="AU187" s="114"/>
    </row>
    <row r="188" spans="11:47" ht="12.75" customHeight="1" x14ac:dyDescent="0.2">
      <c r="K188" s="114"/>
      <c r="L188" s="114"/>
      <c r="M188" s="114"/>
      <c r="N188" s="114"/>
      <c r="O188" s="114"/>
      <c r="P188" s="114"/>
      <c r="Q188" s="114"/>
      <c r="R188" s="114"/>
      <c r="S188" s="114"/>
      <c r="T188" s="114"/>
      <c r="U188" s="114"/>
      <c r="V188" s="114"/>
      <c r="W188" s="114"/>
      <c r="X188" s="114"/>
      <c r="Y188" s="114"/>
      <c r="Z188" s="114"/>
      <c r="AA188" s="114"/>
      <c r="AB188" s="114"/>
      <c r="AC188" s="114"/>
      <c r="AD188" s="114"/>
      <c r="AE188" s="114"/>
      <c r="AF188" s="114"/>
      <c r="AG188" s="114"/>
      <c r="AH188" s="114"/>
      <c r="AI188" s="114"/>
      <c r="AJ188" s="114"/>
      <c r="AK188" s="114"/>
      <c r="AL188" s="114"/>
      <c r="AM188" s="114"/>
      <c r="AN188" s="114"/>
      <c r="AO188" s="114"/>
      <c r="AP188" s="114"/>
      <c r="AQ188" s="114"/>
      <c r="AR188" s="114"/>
      <c r="AS188" s="114"/>
      <c r="AT188" s="114"/>
      <c r="AU188" s="114"/>
    </row>
    <row r="189" spans="11:47" ht="12.75" customHeight="1" x14ac:dyDescent="0.2">
      <c r="K189" s="114"/>
      <c r="L189" s="114"/>
      <c r="M189" s="114"/>
      <c r="N189" s="114"/>
      <c r="O189" s="114"/>
      <c r="P189" s="114"/>
      <c r="Q189" s="114"/>
      <c r="R189" s="114"/>
      <c r="S189" s="114"/>
      <c r="T189" s="114"/>
      <c r="U189" s="114"/>
      <c r="V189" s="114"/>
      <c r="W189" s="114"/>
      <c r="X189" s="114"/>
      <c r="Y189" s="114"/>
      <c r="Z189" s="114"/>
      <c r="AA189" s="114"/>
      <c r="AB189" s="114"/>
      <c r="AC189" s="114"/>
      <c r="AD189" s="114"/>
      <c r="AE189" s="114"/>
      <c r="AF189" s="114"/>
      <c r="AG189" s="114"/>
      <c r="AH189" s="114"/>
      <c r="AI189" s="114"/>
      <c r="AJ189" s="114"/>
      <c r="AK189" s="114"/>
      <c r="AL189" s="114"/>
      <c r="AM189" s="114"/>
      <c r="AN189" s="114"/>
      <c r="AO189" s="114"/>
      <c r="AP189" s="114"/>
      <c r="AQ189" s="114"/>
      <c r="AR189" s="114"/>
      <c r="AS189" s="114"/>
      <c r="AT189" s="114"/>
      <c r="AU189" s="114"/>
    </row>
    <row r="190" spans="11:47" ht="12.75" customHeight="1" x14ac:dyDescent="0.2">
      <c r="K190" s="114"/>
      <c r="L190" s="114"/>
      <c r="M190" s="114"/>
      <c r="N190" s="114"/>
      <c r="O190" s="114"/>
      <c r="P190" s="114"/>
      <c r="Q190" s="114"/>
      <c r="R190" s="114"/>
      <c r="S190" s="114"/>
      <c r="T190" s="114"/>
      <c r="U190" s="114"/>
      <c r="V190" s="114"/>
      <c r="W190" s="114"/>
      <c r="X190" s="114"/>
      <c r="Y190" s="114"/>
      <c r="Z190" s="114"/>
      <c r="AA190" s="114"/>
      <c r="AB190" s="114"/>
      <c r="AC190" s="114"/>
      <c r="AD190" s="114"/>
      <c r="AE190" s="114"/>
      <c r="AF190" s="114"/>
      <c r="AG190" s="114"/>
      <c r="AH190" s="114"/>
      <c r="AI190" s="114"/>
      <c r="AJ190" s="114"/>
      <c r="AK190" s="114"/>
      <c r="AL190" s="114"/>
      <c r="AM190" s="114"/>
      <c r="AN190" s="114"/>
      <c r="AO190" s="114"/>
      <c r="AP190" s="114"/>
      <c r="AQ190" s="114"/>
      <c r="AR190" s="114"/>
      <c r="AS190" s="114"/>
      <c r="AT190" s="114"/>
      <c r="AU190" s="114"/>
    </row>
    <row r="191" spans="11:47" ht="12.75" customHeight="1" x14ac:dyDescent="0.2">
      <c r="K191" s="114"/>
      <c r="L191" s="114"/>
      <c r="M191" s="114"/>
      <c r="N191" s="114"/>
      <c r="O191" s="114"/>
      <c r="P191" s="114"/>
      <c r="Q191" s="114"/>
      <c r="R191" s="114"/>
      <c r="S191" s="114"/>
      <c r="T191" s="114"/>
      <c r="U191" s="114"/>
      <c r="V191" s="114"/>
      <c r="W191" s="114"/>
      <c r="X191" s="114"/>
      <c r="Y191" s="114"/>
      <c r="Z191" s="114"/>
      <c r="AA191" s="114"/>
      <c r="AB191" s="114"/>
      <c r="AC191" s="114"/>
      <c r="AD191" s="114"/>
      <c r="AE191" s="114"/>
      <c r="AF191" s="114"/>
      <c r="AG191" s="114"/>
      <c r="AH191" s="114"/>
      <c r="AI191" s="114"/>
      <c r="AJ191" s="114"/>
      <c r="AK191" s="114"/>
      <c r="AL191" s="114"/>
      <c r="AM191" s="114"/>
      <c r="AN191" s="114"/>
      <c r="AO191" s="114"/>
      <c r="AP191" s="114"/>
      <c r="AQ191" s="114"/>
      <c r="AR191" s="114"/>
      <c r="AS191" s="114"/>
      <c r="AT191" s="114"/>
      <c r="AU191" s="114"/>
    </row>
    <row r="192" spans="11:47" ht="12.75" customHeight="1" x14ac:dyDescent="0.2">
      <c r="K192" s="114"/>
      <c r="L192" s="114"/>
      <c r="M192" s="114"/>
      <c r="N192" s="114"/>
      <c r="O192" s="114"/>
      <c r="P192" s="114"/>
      <c r="Q192" s="114"/>
      <c r="R192" s="114"/>
      <c r="S192" s="114"/>
      <c r="T192" s="114"/>
      <c r="U192" s="114"/>
      <c r="V192" s="114"/>
      <c r="W192" s="114"/>
      <c r="X192" s="114"/>
      <c r="Y192" s="114"/>
      <c r="Z192" s="114"/>
      <c r="AA192" s="114"/>
      <c r="AB192" s="114"/>
      <c r="AC192" s="114"/>
      <c r="AD192" s="114"/>
      <c r="AE192" s="114"/>
      <c r="AF192" s="114"/>
      <c r="AG192" s="114"/>
      <c r="AH192" s="114"/>
      <c r="AI192" s="114"/>
      <c r="AJ192" s="114"/>
      <c r="AK192" s="114"/>
      <c r="AL192" s="114"/>
      <c r="AM192" s="114"/>
      <c r="AN192" s="114"/>
      <c r="AO192" s="114"/>
      <c r="AP192" s="114"/>
      <c r="AQ192" s="114"/>
      <c r="AR192" s="114"/>
      <c r="AS192" s="114"/>
      <c r="AT192" s="114"/>
      <c r="AU192" s="114"/>
    </row>
    <row r="193" spans="11:47" ht="12.75" customHeight="1" x14ac:dyDescent="0.2">
      <c r="K193" s="114"/>
      <c r="L193" s="114"/>
      <c r="M193" s="114"/>
      <c r="N193" s="114"/>
      <c r="O193" s="114"/>
      <c r="P193" s="114"/>
      <c r="Q193" s="114"/>
      <c r="R193" s="114"/>
      <c r="S193" s="114"/>
      <c r="T193" s="114"/>
      <c r="U193" s="114"/>
      <c r="V193" s="114"/>
      <c r="W193" s="114"/>
      <c r="X193" s="114"/>
      <c r="Y193" s="114"/>
      <c r="Z193" s="114"/>
      <c r="AA193" s="114"/>
      <c r="AB193" s="114"/>
      <c r="AC193" s="114"/>
      <c r="AD193" s="114"/>
      <c r="AE193" s="114"/>
      <c r="AF193" s="114"/>
      <c r="AG193" s="114"/>
      <c r="AH193" s="114"/>
      <c r="AI193" s="114"/>
      <c r="AJ193" s="114"/>
      <c r="AK193" s="114"/>
      <c r="AL193" s="114"/>
      <c r="AM193" s="114"/>
      <c r="AN193" s="114"/>
      <c r="AO193" s="114"/>
      <c r="AP193" s="114"/>
      <c r="AQ193" s="114"/>
      <c r="AR193" s="114"/>
      <c r="AS193" s="114"/>
      <c r="AT193" s="114"/>
      <c r="AU193" s="114"/>
    </row>
    <row r="194" spans="11:47" ht="12.75" customHeight="1" x14ac:dyDescent="0.2">
      <c r="K194" s="114"/>
      <c r="L194" s="114"/>
      <c r="M194" s="114"/>
      <c r="N194" s="114"/>
      <c r="O194" s="114"/>
      <c r="P194" s="114"/>
      <c r="Q194" s="114"/>
      <c r="R194" s="114"/>
      <c r="S194" s="114"/>
      <c r="T194" s="114"/>
      <c r="U194" s="114"/>
      <c r="V194" s="114"/>
      <c r="W194" s="114"/>
      <c r="X194" s="114"/>
      <c r="Y194" s="114"/>
      <c r="Z194" s="114"/>
      <c r="AA194" s="114"/>
      <c r="AB194" s="114"/>
      <c r="AC194" s="114"/>
      <c r="AD194" s="114"/>
      <c r="AE194" s="114"/>
      <c r="AF194" s="114"/>
      <c r="AG194" s="114"/>
      <c r="AH194" s="114"/>
      <c r="AI194" s="114"/>
      <c r="AJ194" s="114"/>
      <c r="AK194" s="114"/>
      <c r="AL194" s="114"/>
      <c r="AM194" s="114"/>
      <c r="AN194" s="114"/>
      <c r="AO194" s="114"/>
      <c r="AP194" s="114"/>
      <c r="AQ194" s="114"/>
      <c r="AR194" s="114"/>
      <c r="AS194" s="114"/>
      <c r="AT194" s="114"/>
      <c r="AU194" s="114"/>
    </row>
    <row r="195" spans="11:47" ht="12.75" customHeight="1" x14ac:dyDescent="0.2">
      <c r="K195" s="114"/>
      <c r="L195" s="114"/>
      <c r="M195" s="114"/>
      <c r="N195" s="114"/>
      <c r="O195" s="114"/>
      <c r="P195" s="114"/>
      <c r="Q195" s="114"/>
      <c r="R195" s="114"/>
      <c r="S195" s="114"/>
      <c r="T195" s="114"/>
      <c r="U195" s="114"/>
      <c r="V195" s="114"/>
      <c r="W195" s="114"/>
      <c r="X195" s="114"/>
      <c r="Y195" s="114"/>
      <c r="Z195" s="114"/>
      <c r="AA195" s="114"/>
      <c r="AB195" s="114"/>
      <c r="AC195" s="114"/>
      <c r="AD195" s="114"/>
      <c r="AE195" s="114"/>
      <c r="AF195" s="114"/>
      <c r="AG195" s="114"/>
      <c r="AH195" s="114"/>
      <c r="AI195" s="114"/>
      <c r="AJ195" s="114"/>
      <c r="AK195" s="114"/>
      <c r="AL195" s="114"/>
      <c r="AM195" s="114"/>
      <c r="AN195" s="114"/>
      <c r="AO195" s="114"/>
      <c r="AP195" s="114"/>
      <c r="AQ195" s="114"/>
      <c r="AR195" s="114"/>
      <c r="AS195" s="114"/>
      <c r="AT195" s="114"/>
      <c r="AU195" s="114"/>
    </row>
    <row r="196" spans="11:47" ht="12.75" customHeight="1" x14ac:dyDescent="0.2">
      <c r="K196" s="114"/>
      <c r="L196" s="114"/>
      <c r="M196" s="114"/>
      <c r="N196" s="114"/>
      <c r="O196" s="114"/>
      <c r="P196" s="114"/>
      <c r="Q196" s="114"/>
      <c r="R196" s="114"/>
      <c r="S196" s="114"/>
      <c r="T196" s="114"/>
      <c r="U196" s="114"/>
      <c r="V196" s="114"/>
      <c r="W196" s="114"/>
      <c r="X196" s="114"/>
      <c r="Y196" s="114"/>
      <c r="Z196" s="114"/>
      <c r="AA196" s="114"/>
      <c r="AB196" s="114"/>
      <c r="AC196" s="114"/>
      <c r="AD196" s="114"/>
      <c r="AE196" s="114"/>
      <c r="AF196" s="114"/>
      <c r="AG196" s="114"/>
      <c r="AH196" s="114"/>
      <c r="AI196" s="114"/>
      <c r="AJ196" s="114"/>
      <c r="AK196" s="114"/>
      <c r="AL196" s="114"/>
      <c r="AM196" s="114"/>
      <c r="AN196" s="114"/>
      <c r="AO196" s="114"/>
      <c r="AP196" s="114"/>
      <c r="AQ196" s="114"/>
      <c r="AR196" s="114"/>
      <c r="AS196" s="114"/>
      <c r="AT196" s="114"/>
      <c r="AU196" s="114"/>
    </row>
    <row r="197" spans="11:47" ht="12.75" customHeight="1" x14ac:dyDescent="0.2">
      <c r="K197" s="114"/>
      <c r="L197" s="114"/>
      <c r="M197" s="114"/>
      <c r="N197" s="114"/>
      <c r="O197" s="114"/>
      <c r="P197" s="114"/>
      <c r="Q197" s="114"/>
      <c r="R197" s="114"/>
      <c r="S197" s="114"/>
      <c r="T197" s="114"/>
      <c r="U197" s="114"/>
      <c r="V197" s="114"/>
      <c r="W197" s="114"/>
      <c r="X197" s="114"/>
      <c r="Y197" s="114"/>
      <c r="Z197" s="114"/>
      <c r="AA197" s="114"/>
      <c r="AB197" s="114"/>
      <c r="AC197" s="114"/>
      <c r="AD197" s="114"/>
      <c r="AE197" s="114"/>
      <c r="AF197" s="114"/>
      <c r="AG197" s="114"/>
      <c r="AH197" s="114"/>
      <c r="AI197" s="114"/>
      <c r="AJ197" s="114"/>
      <c r="AK197" s="114"/>
      <c r="AL197" s="114"/>
      <c r="AM197" s="114"/>
      <c r="AN197" s="114"/>
      <c r="AO197" s="114"/>
      <c r="AP197" s="114"/>
      <c r="AQ197" s="114"/>
      <c r="AR197" s="114"/>
      <c r="AS197" s="114"/>
      <c r="AT197" s="114"/>
      <c r="AU197" s="114"/>
    </row>
    <row r="198" spans="11:47" ht="12.75" customHeight="1" x14ac:dyDescent="0.2">
      <c r="K198" s="114"/>
      <c r="L198" s="114"/>
      <c r="M198" s="114"/>
      <c r="N198" s="114"/>
      <c r="O198" s="114"/>
      <c r="P198" s="114"/>
      <c r="Q198" s="114"/>
      <c r="R198" s="114"/>
      <c r="S198" s="114"/>
      <c r="T198" s="114"/>
      <c r="U198" s="114"/>
      <c r="V198" s="114"/>
      <c r="W198" s="114"/>
      <c r="X198" s="114"/>
      <c r="Y198" s="114"/>
      <c r="Z198" s="114"/>
      <c r="AA198" s="114"/>
      <c r="AB198" s="114"/>
      <c r="AC198" s="114"/>
      <c r="AD198" s="114"/>
      <c r="AE198" s="114"/>
      <c r="AF198" s="114"/>
      <c r="AG198" s="114"/>
      <c r="AH198" s="114"/>
      <c r="AI198" s="114"/>
      <c r="AJ198" s="114"/>
      <c r="AK198" s="114"/>
      <c r="AL198" s="114"/>
      <c r="AM198" s="114"/>
      <c r="AN198" s="114"/>
      <c r="AO198" s="114"/>
      <c r="AP198" s="114"/>
      <c r="AQ198" s="114"/>
      <c r="AR198" s="114"/>
      <c r="AS198" s="114"/>
      <c r="AT198" s="114"/>
      <c r="AU198" s="114"/>
    </row>
    <row r="199" spans="11:47" ht="12.75" customHeight="1" x14ac:dyDescent="0.2">
      <c r="K199" s="114"/>
      <c r="L199" s="114"/>
      <c r="M199" s="114"/>
      <c r="N199" s="114"/>
      <c r="O199" s="114"/>
      <c r="P199" s="114"/>
      <c r="Q199" s="114"/>
      <c r="R199" s="114"/>
      <c r="S199" s="114"/>
      <c r="T199" s="114"/>
      <c r="U199" s="114"/>
      <c r="V199" s="114"/>
      <c r="W199" s="114"/>
      <c r="X199" s="114"/>
      <c r="Y199" s="114"/>
      <c r="Z199" s="114"/>
      <c r="AA199" s="114"/>
      <c r="AB199" s="114"/>
      <c r="AC199" s="114"/>
      <c r="AD199" s="114"/>
      <c r="AE199" s="114"/>
      <c r="AF199" s="114"/>
      <c r="AG199" s="114"/>
      <c r="AH199" s="114"/>
      <c r="AI199" s="114"/>
      <c r="AJ199" s="114"/>
      <c r="AK199" s="114"/>
      <c r="AL199" s="114"/>
      <c r="AM199" s="114"/>
      <c r="AN199" s="114"/>
      <c r="AO199" s="114"/>
      <c r="AP199" s="114"/>
      <c r="AQ199" s="114"/>
      <c r="AR199" s="114"/>
      <c r="AS199" s="114"/>
      <c r="AT199" s="114"/>
      <c r="AU199" s="114"/>
    </row>
    <row r="200" spans="11:47" ht="12.75" customHeight="1" x14ac:dyDescent="0.2">
      <c r="K200" s="114"/>
      <c r="L200" s="114"/>
      <c r="M200" s="114"/>
      <c r="N200" s="114"/>
      <c r="O200" s="114"/>
      <c r="P200" s="114"/>
      <c r="Q200" s="114"/>
      <c r="R200" s="114"/>
      <c r="S200" s="114"/>
      <c r="T200" s="114"/>
      <c r="U200" s="114"/>
      <c r="V200" s="114"/>
      <c r="W200" s="114"/>
      <c r="X200" s="114"/>
      <c r="Y200" s="114"/>
      <c r="Z200" s="114"/>
      <c r="AA200" s="114"/>
      <c r="AB200" s="114"/>
      <c r="AC200" s="114"/>
      <c r="AD200" s="114"/>
      <c r="AE200" s="114"/>
      <c r="AF200" s="114"/>
      <c r="AG200" s="114"/>
      <c r="AH200" s="114"/>
      <c r="AI200" s="114"/>
      <c r="AJ200" s="114"/>
      <c r="AK200" s="114"/>
      <c r="AL200" s="114"/>
      <c r="AM200" s="114"/>
      <c r="AN200" s="114"/>
      <c r="AO200" s="114"/>
      <c r="AP200" s="114"/>
      <c r="AQ200" s="114"/>
      <c r="AR200" s="114"/>
      <c r="AS200" s="114"/>
      <c r="AT200" s="114"/>
      <c r="AU200" s="114"/>
    </row>
    <row r="201" spans="11:47" ht="12.75" customHeight="1" x14ac:dyDescent="0.2">
      <c r="K201" s="114"/>
      <c r="L201" s="114"/>
      <c r="M201" s="114"/>
      <c r="N201" s="114"/>
      <c r="O201" s="114"/>
      <c r="P201" s="114"/>
      <c r="Q201" s="114"/>
      <c r="R201" s="114"/>
      <c r="S201" s="114"/>
      <c r="T201" s="114"/>
      <c r="U201" s="114"/>
      <c r="V201" s="114"/>
      <c r="W201" s="114"/>
      <c r="X201" s="114"/>
      <c r="Y201" s="114"/>
      <c r="Z201" s="114"/>
      <c r="AA201" s="114"/>
      <c r="AB201" s="114"/>
      <c r="AC201" s="114"/>
      <c r="AD201" s="114"/>
      <c r="AE201" s="114"/>
      <c r="AF201" s="114"/>
      <c r="AG201" s="114"/>
      <c r="AH201" s="114"/>
      <c r="AI201" s="114"/>
      <c r="AJ201" s="114"/>
      <c r="AK201" s="114"/>
      <c r="AL201" s="114"/>
      <c r="AM201" s="114"/>
      <c r="AN201" s="114"/>
      <c r="AO201" s="114"/>
      <c r="AP201" s="114"/>
      <c r="AQ201" s="114"/>
      <c r="AR201" s="114"/>
      <c r="AS201" s="114"/>
      <c r="AT201" s="114"/>
      <c r="AU201" s="114"/>
    </row>
    <row r="202" spans="11:47" ht="12.75" customHeight="1" x14ac:dyDescent="0.2">
      <c r="K202" s="114"/>
      <c r="L202" s="114"/>
      <c r="M202" s="114"/>
      <c r="N202" s="114"/>
      <c r="O202" s="114"/>
      <c r="P202" s="114"/>
      <c r="Q202" s="114"/>
      <c r="R202" s="114"/>
      <c r="S202" s="114"/>
      <c r="T202" s="114"/>
      <c r="U202" s="114"/>
      <c r="V202" s="114"/>
      <c r="W202" s="114"/>
      <c r="X202" s="114"/>
      <c r="Y202" s="114"/>
      <c r="Z202" s="114"/>
      <c r="AA202" s="114"/>
      <c r="AB202" s="114"/>
      <c r="AC202" s="114"/>
      <c r="AD202" s="114"/>
      <c r="AE202" s="114"/>
      <c r="AF202" s="114"/>
      <c r="AG202" s="114"/>
      <c r="AH202" s="114"/>
      <c r="AI202" s="114"/>
      <c r="AJ202" s="114"/>
      <c r="AK202" s="114"/>
      <c r="AL202" s="114"/>
      <c r="AM202" s="114"/>
      <c r="AN202" s="114"/>
      <c r="AO202" s="114"/>
      <c r="AP202" s="114"/>
      <c r="AQ202" s="114"/>
      <c r="AR202" s="114"/>
      <c r="AS202" s="114"/>
      <c r="AT202" s="114"/>
      <c r="AU202" s="114"/>
    </row>
    <row r="203" spans="11:47" ht="12.75" customHeight="1" x14ac:dyDescent="0.2">
      <c r="K203" s="114"/>
      <c r="L203" s="114"/>
      <c r="M203" s="114"/>
      <c r="N203" s="114"/>
      <c r="O203" s="114"/>
      <c r="P203" s="114"/>
      <c r="Q203" s="114"/>
      <c r="R203" s="114"/>
      <c r="S203" s="114"/>
      <c r="T203" s="114"/>
      <c r="U203" s="114"/>
      <c r="V203" s="114"/>
      <c r="W203" s="114"/>
      <c r="X203" s="114"/>
      <c r="Y203" s="114"/>
      <c r="Z203" s="114"/>
      <c r="AA203" s="114"/>
      <c r="AB203" s="114"/>
      <c r="AC203" s="114"/>
      <c r="AD203" s="114"/>
      <c r="AE203" s="114"/>
      <c r="AF203" s="114"/>
      <c r="AG203" s="114"/>
      <c r="AH203" s="114"/>
      <c r="AI203" s="114"/>
      <c r="AJ203" s="114"/>
      <c r="AK203" s="114"/>
      <c r="AL203" s="114"/>
      <c r="AM203" s="114"/>
      <c r="AN203" s="114"/>
      <c r="AO203" s="114"/>
      <c r="AP203" s="114"/>
      <c r="AQ203" s="114"/>
      <c r="AR203" s="114"/>
      <c r="AS203" s="114"/>
      <c r="AT203" s="114"/>
      <c r="AU203" s="114"/>
    </row>
    <row r="204" spans="11:47" ht="12.75" customHeight="1" x14ac:dyDescent="0.2">
      <c r="K204" s="114"/>
      <c r="L204" s="114"/>
      <c r="M204" s="114"/>
      <c r="N204" s="114"/>
      <c r="O204" s="114"/>
      <c r="P204" s="114"/>
      <c r="Q204" s="114"/>
      <c r="R204" s="114"/>
      <c r="S204" s="114"/>
      <c r="T204" s="114"/>
      <c r="U204" s="114"/>
      <c r="V204" s="114"/>
      <c r="W204" s="114"/>
      <c r="X204" s="114"/>
      <c r="Y204" s="114"/>
      <c r="Z204" s="114"/>
      <c r="AA204" s="114"/>
      <c r="AB204" s="114"/>
      <c r="AC204" s="114"/>
      <c r="AD204" s="114"/>
      <c r="AE204" s="114"/>
      <c r="AF204" s="114"/>
      <c r="AG204" s="114"/>
      <c r="AH204" s="114"/>
      <c r="AI204" s="114"/>
      <c r="AJ204" s="114"/>
      <c r="AK204" s="114"/>
      <c r="AL204" s="114"/>
      <c r="AM204" s="114"/>
      <c r="AN204" s="114"/>
      <c r="AO204" s="114"/>
      <c r="AP204" s="114"/>
      <c r="AQ204" s="114"/>
      <c r="AR204" s="114"/>
      <c r="AS204" s="114"/>
      <c r="AT204" s="114"/>
      <c r="AU204" s="114"/>
    </row>
    <row r="205" spans="11:47" ht="12.75" customHeight="1" x14ac:dyDescent="0.2">
      <c r="K205" s="114"/>
      <c r="L205" s="114"/>
      <c r="M205" s="114"/>
      <c r="N205" s="114"/>
      <c r="O205" s="114"/>
      <c r="P205" s="114"/>
      <c r="Q205" s="114"/>
      <c r="R205" s="114"/>
      <c r="S205" s="114"/>
      <c r="T205" s="114"/>
      <c r="U205" s="114"/>
      <c r="V205" s="114"/>
      <c r="W205" s="114"/>
      <c r="X205" s="114"/>
      <c r="Y205" s="114"/>
      <c r="Z205" s="114"/>
      <c r="AA205" s="114"/>
      <c r="AB205" s="114"/>
      <c r="AC205" s="114"/>
      <c r="AD205" s="114"/>
      <c r="AE205" s="114"/>
      <c r="AF205" s="114"/>
      <c r="AG205" s="114"/>
      <c r="AH205" s="114"/>
      <c r="AI205" s="114"/>
      <c r="AJ205" s="114"/>
      <c r="AK205" s="114"/>
      <c r="AL205" s="114"/>
      <c r="AM205" s="114"/>
      <c r="AN205" s="114"/>
      <c r="AO205" s="114"/>
      <c r="AP205" s="114"/>
      <c r="AQ205" s="114"/>
      <c r="AR205" s="114"/>
      <c r="AS205" s="114"/>
      <c r="AT205" s="114"/>
      <c r="AU205" s="114"/>
    </row>
    <row r="206" spans="11:47" ht="12.75" customHeight="1" x14ac:dyDescent="0.2">
      <c r="K206" s="114"/>
      <c r="L206" s="114"/>
      <c r="M206" s="114"/>
      <c r="N206" s="114"/>
      <c r="O206" s="114"/>
      <c r="P206" s="114"/>
      <c r="Q206" s="114"/>
      <c r="R206" s="114"/>
      <c r="S206" s="114"/>
      <c r="T206" s="114"/>
      <c r="U206" s="114"/>
      <c r="V206" s="114"/>
      <c r="W206" s="114"/>
      <c r="X206" s="114"/>
      <c r="Y206" s="114"/>
      <c r="Z206" s="114"/>
      <c r="AA206" s="114"/>
      <c r="AB206" s="114"/>
      <c r="AC206" s="114"/>
      <c r="AD206" s="114"/>
      <c r="AE206" s="114"/>
      <c r="AF206" s="114"/>
      <c r="AG206" s="114"/>
      <c r="AH206" s="114"/>
      <c r="AI206" s="114"/>
      <c r="AJ206" s="114"/>
      <c r="AK206" s="114"/>
      <c r="AL206" s="114"/>
      <c r="AM206" s="114"/>
      <c r="AN206" s="114"/>
      <c r="AO206" s="114"/>
      <c r="AP206" s="114"/>
      <c r="AQ206" s="114"/>
      <c r="AR206" s="114"/>
      <c r="AS206" s="114"/>
      <c r="AT206" s="114"/>
      <c r="AU206" s="114"/>
    </row>
    <row r="207" spans="11:47" ht="12.75" customHeight="1" x14ac:dyDescent="0.2">
      <c r="K207" s="114"/>
      <c r="L207" s="114"/>
      <c r="M207" s="114"/>
      <c r="N207" s="114"/>
      <c r="O207" s="114"/>
      <c r="P207" s="114"/>
      <c r="Q207" s="114"/>
      <c r="R207" s="114"/>
      <c r="S207" s="114"/>
      <c r="T207" s="114"/>
      <c r="U207" s="114"/>
      <c r="V207" s="114"/>
      <c r="W207" s="114"/>
      <c r="X207" s="114"/>
      <c r="Y207" s="114"/>
      <c r="Z207" s="114"/>
      <c r="AA207" s="114"/>
      <c r="AB207" s="114"/>
      <c r="AC207" s="114"/>
      <c r="AD207" s="114"/>
      <c r="AE207" s="114"/>
      <c r="AF207" s="114"/>
      <c r="AG207" s="114"/>
      <c r="AH207" s="114"/>
      <c r="AI207" s="114"/>
      <c r="AJ207" s="114"/>
      <c r="AK207" s="114"/>
      <c r="AL207" s="114"/>
      <c r="AM207" s="114"/>
      <c r="AN207" s="114"/>
      <c r="AO207" s="114"/>
      <c r="AP207" s="114"/>
      <c r="AQ207" s="114"/>
      <c r="AR207" s="114"/>
      <c r="AS207" s="114"/>
      <c r="AT207" s="114"/>
      <c r="AU207" s="114"/>
    </row>
    <row r="208" spans="11:47" ht="12.75" customHeight="1" x14ac:dyDescent="0.2">
      <c r="K208" s="114"/>
      <c r="L208" s="114"/>
      <c r="M208" s="114"/>
      <c r="N208" s="114"/>
      <c r="O208" s="114"/>
      <c r="P208" s="114"/>
      <c r="Q208" s="114"/>
      <c r="R208" s="114"/>
      <c r="S208" s="114"/>
      <c r="T208" s="114"/>
      <c r="U208" s="114"/>
      <c r="V208" s="114"/>
      <c r="W208" s="114"/>
      <c r="X208" s="114"/>
      <c r="Y208" s="114"/>
      <c r="Z208" s="114"/>
      <c r="AA208" s="114"/>
      <c r="AB208" s="114"/>
      <c r="AC208" s="114"/>
      <c r="AD208" s="114"/>
      <c r="AE208" s="114"/>
      <c r="AF208" s="114"/>
      <c r="AG208" s="114"/>
      <c r="AH208" s="114"/>
      <c r="AI208" s="114"/>
      <c r="AJ208" s="114"/>
      <c r="AK208" s="114"/>
      <c r="AL208" s="114"/>
      <c r="AM208" s="114"/>
      <c r="AN208" s="114"/>
      <c r="AO208" s="114"/>
      <c r="AP208" s="114"/>
      <c r="AQ208" s="114"/>
      <c r="AR208" s="114"/>
      <c r="AS208" s="114"/>
      <c r="AT208" s="114"/>
      <c r="AU208" s="114"/>
    </row>
    <row r="209" spans="11:47" ht="12.75" customHeight="1" x14ac:dyDescent="0.2">
      <c r="K209" s="114"/>
      <c r="L209" s="114"/>
      <c r="M209" s="114"/>
      <c r="N209" s="114"/>
      <c r="O209" s="114"/>
      <c r="P209" s="114"/>
      <c r="Q209" s="114"/>
      <c r="R209" s="114"/>
      <c r="S209" s="114"/>
      <c r="T209" s="114"/>
      <c r="U209" s="114"/>
      <c r="V209" s="114"/>
      <c r="W209" s="114"/>
      <c r="X209" s="114"/>
      <c r="Y209" s="114"/>
      <c r="Z209" s="114"/>
      <c r="AA209" s="114"/>
      <c r="AB209" s="114"/>
      <c r="AC209" s="114"/>
      <c r="AD209" s="114"/>
      <c r="AE209" s="114"/>
      <c r="AF209" s="114"/>
      <c r="AG209" s="114"/>
      <c r="AH209" s="114"/>
      <c r="AI209" s="114"/>
      <c r="AJ209" s="114"/>
      <c r="AK209" s="114"/>
      <c r="AL209" s="114"/>
      <c r="AM209" s="114"/>
      <c r="AN209" s="114"/>
      <c r="AO209" s="114"/>
      <c r="AP209" s="114"/>
      <c r="AQ209" s="114"/>
      <c r="AR209" s="114"/>
      <c r="AS209" s="114"/>
      <c r="AT209" s="114"/>
      <c r="AU209" s="114"/>
    </row>
    <row r="210" spans="11:47" ht="12.75" customHeight="1" x14ac:dyDescent="0.2">
      <c r="K210" s="114"/>
      <c r="L210" s="114"/>
      <c r="M210" s="114"/>
      <c r="N210" s="114"/>
      <c r="O210" s="114"/>
      <c r="P210" s="114"/>
      <c r="Q210" s="114"/>
      <c r="R210" s="114"/>
      <c r="S210" s="114"/>
      <c r="T210" s="114"/>
      <c r="U210" s="114"/>
      <c r="V210" s="114"/>
      <c r="W210" s="114"/>
      <c r="X210" s="114"/>
      <c r="Y210" s="114"/>
      <c r="Z210" s="114"/>
      <c r="AA210" s="114"/>
      <c r="AB210" s="114"/>
      <c r="AC210" s="114"/>
      <c r="AD210" s="114"/>
      <c r="AE210" s="114"/>
      <c r="AF210" s="114"/>
      <c r="AG210" s="114"/>
      <c r="AH210" s="114"/>
      <c r="AI210" s="114"/>
      <c r="AJ210" s="114"/>
      <c r="AK210" s="114"/>
      <c r="AL210" s="114"/>
      <c r="AM210" s="114"/>
      <c r="AN210" s="114"/>
      <c r="AO210" s="114"/>
      <c r="AP210" s="114"/>
      <c r="AQ210" s="114"/>
      <c r="AR210" s="114"/>
      <c r="AS210" s="114"/>
      <c r="AT210" s="114"/>
      <c r="AU210" s="114"/>
    </row>
    <row r="211" spans="11:47" ht="12.75" customHeight="1" x14ac:dyDescent="0.2">
      <c r="K211" s="114"/>
      <c r="L211" s="114"/>
      <c r="M211" s="114"/>
      <c r="N211" s="114"/>
      <c r="O211" s="114"/>
      <c r="P211" s="114"/>
      <c r="Q211" s="114"/>
      <c r="R211" s="114"/>
      <c r="S211" s="114"/>
      <c r="T211" s="114"/>
      <c r="U211" s="114"/>
      <c r="V211" s="114"/>
      <c r="W211" s="114"/>
      <c r="X211" s="114"/>
      <c r="Y211" s="114"/>
      <c r="Z211" s="114"/>
      <c r="AA211" s="114"/>
      <c r="AB211" s="114"/>
      <c r="AC211" s="114"/>
      <c r="AD211" s="114"/>
      <c r="AE211" s="114"/>
      <c r="AF211" s="114"/>
      <c r="AG211" s="114"/>
      <c r="AH211" s="114"/>
      <c r="AI211" s="114"/>
      <c r="AJ211" s="114"/>
      <c r="AK211" s="114"/>
      <c r="AL211" s="114"/>
      <c r="AM211" s="114"/>
      <c r="AN211" s="114"/>
      <c r="AO211" s="114"/>
      <c r="AP211" s="114"/>
      <c r="AQ211" s="114"/>
      <c r="AR211" s="114"/>
      <c r="AS211" s="114"/>
      <c r="AT211" s="114"/>
      <c r="AU211" s="114"/>
    </row>
    <row r="212" spans="11:47" ht="12.75" customHeight="1" x14ac:dyDescent="0.2">
      <c r="K212" s="114"/>
      <c r="L212" s="114"/>
      <c r="M212" s="114"/>
      <c r="N212" s="114"/>
      <c r="O212" s="114"/>
      <c r="P212" s="114"/>
      <c r="Q212" s="114"/>
      <c r="R212" s="114"/>
      <c r="S212" s="114"/>
      <c r="T212" s="114"/>
      <c r="U212" s="114"/>
      <c r="V212" s="114"/>
      <c r="W212" s="114"/>
      <c r="X212" s="114"/>
      <c r="Y212" s="114"/>
      <c r="Z212" s="114"/>
      <c r="AA212" s="114"/>
      <c r="AB212" s="114"/>
      <c r="AC212" s="114"/>
      <c r="AD212" s="114"/>
      <c r="AE212" s="114"/>
      <c r="AF212" s="114"/>
      <c r="AG212" s="114"/>
      <c r="AH212" s="114"/>
      <c r="AI212" s="114"/>
      <c r="AJ212" s="114"/>
      <c r="AK212" s="114"/>
      <c r="AL212" s="114"/>
      <c r="AM212" s="114"/>
      <c r="AN212" s="114"/>
      <c r="AO212" s="114"/>
      <c r="AP212" s="114"/>
      <c r="AQ212" s="114"/>
      <c r="AR212" s="114"/>
      <c r="AS212" s="114"/>
      <c r="AT212" s="114"/>
      <c r="AU212" s="114"/>
    </row>
    <row r="213" spans="11:47" ht="12.75" customHeight="1" x14ac:dyDescent="0.2">
      <c r="K213" s="114"/>
      <c r="L213" s="114"/>
      <c r="M213" s="114"/>
      <c r="N213" s="114"/>
      <c r="O213" s="114"/>
      <c r="P213" s="114"/>
      <c r="Q213" s="114"/>
      <c r="R213" s="114"/>
      <c r="S213" s="114"/>
      <c r="T213" s="114"/>
      <c r="U213" s="114"/>
      <c r="V213" s="114"/>
      <c r="W213" s="114"/>
      <c r="X213" s="114"/>
      <c r="Y213" s="114"/>
      <c r="Z213" s="114"/>
      <c r="AA213" s="114"/>
      <c r="AB213" s="114"/>
      <c r="AC213" s="114"/>
      <c r="AD213" s="114"/>
      <c r="AE213" s="114"/>
      <c r="AF213" s="114"/>
      <c r="AG213" s="114"/>
      <c r="AH213" s="114"/>
      <c r="AI213" s="114"/>
      <c r="AJ213" s="114"/>
      <c r="AK213" s="114"/>
      <c r="AL213" s="114"/>
      <c r="AM213" s="114"/>
      <c r="AN213" s="114"/>
      <c r="AO213" s="114"/>
      <c r="AP213" s="114"/>
      <c r="AQ213" s="114"/>
      <c r="AR213" s="114"/>
      <c r="AS213" s="114"/>
      <c r="AT213" s="114"/>
      <c r="AU213" s="114"/>
    </row>
    <row r="214" spans="11:47" ht="12.75" customHeight="1" x14ac:dyDescent="0.2">
      <c r="K214" s="114"/>
      <c r="L214" s="114"/>
      <c r="M214" s="114"/>
      <c r="N214" s="114"/>
      <c r="O214" s="114"/>
      <c r="P214" s="114"/>
      <c r="Q214" s="114"/>
      <c r="R214" s="114"/>
      <c r="S214" s="114"/>
      <c r="T214" s="114"/>
      <c r="U214" s="114"/>
      <c r="V214" s="114"/>
      <c r="W214" s="114"/>
      <c r="X214" s="114"/>
      <c r="Y214" s="114"/>
      <c r="Z214" s="114"/>
      <c r="AA214" s="114"/>
      <c r="AB214" s="114"/>
      <c r="AC214" s="114"/>
      <c r="AD214" s="114"/>
      <c r="AE214" s="114"/>
      <c r="AF214" s="114"/>
      <c r="AG214" s="114"/>
      <c r="AH214" s="114"/>
      <c r="AI214" s="114"/>
      <c r="AJ214" s="114"/>
      <c r="AK214" s="114"/>
      <c r="AL214" s="114"/>
      <c r="AM214" s="114"/>
      <c r="AN214" s="114"/>
      <c r="AO214" s="114"/>
      <c r="AP214" s="114"/>
      <c r="AQ214" s="114"/>
      <c r="AR214" s="114"/>
      <c r="AS214" s="114"/>
      <c r="AT214" s="114"/>
      <c r="AU214" s="114"/>
    </row>
    <row r="215" spans="11:47" ht="12.75" customHeight="1" x14ac:dyDescent="0.2">
      <c r="K215" s="114"/>
      <c r="L215" s="114"/>
      <c r="M215" s="114"/>
      <c r="N215" s="114"/>
      <c r="O215" s="114"/>
      <c r="P215" s="114"/>
      <c r="Q215" s="114"/>
      <c r="R215" s="114"/>
      <c r="S215" s="114"/>
      <c r="T215" s="114"/>
      <c r="U215" s="114"/>
      <c r="V215" s="114"/>
      <c r="W215" s="114"/>
      <c r="X215" s="114"/>
      <c r="Y215" s="114"/>
      <c r="Z215" s="114"/>
      <c r="AA215" s="114"/>
      <c r="AB215" s="114"/>
      <c r="AC215" s="114"/>
      <c r="AD215" s="114"/>
      <c r="AE215" s="114"/>
      <c r="AF215" s="114"/>
      <c r="AG215" s="114"/>
      <c r="AH215" s="114"/>
      <c r="AI215" s="114"/>
      <c r="AJ215" s="114"/>
      <c r="AK215" s="114"/>
      <c r="AL215" s="114"/>
      <c r="AM215" s="114"/>
      <c r="AN215" s="114"/>
      <c r="AO215" s="114"/>
      <c r="AP215" s="114"/>
      <c r="AQ215" s="114"/>
      <c r="AR215" s="114"/>
      <c r="AS215" s="114"/>
      <c r="AT215" s="114"/>
      <c r="AU215" s="114"/>
    </row>
    <row r="216" spans="11:47" ht="12.75" customHeight="1" x14ac:dyDescent="0.2">
      <c r="K216" s="114"/>
      <c r="L216" s="114"/>
      <c r="M216" s="114"/>
      <c r="N216" s="114"/>
      <c r="O216" s="114"/>
      <c r="P216" s="114"/>
      <c r="Q216" s="114"/>
      <c r="R216" s="114"/>
      <c r="S216" s="114"/>
      <c r="T216" s="114"/>
      <c r="U216" s="114"/>
      <c r="V216" s="114"/>
      <c r="W216" s="114"/>
      <c r="X216" s="114"/>
      <c r="Y216" s="114"/>
      <c r="Z216" s="114"/>
      <c r="AA216" s="114"/>
      <c r="AB216" s="114"/>
      <c r="AC216" s="114"/>
      <c r="AD216" s="114"/>
      <c r="AE216" s="114"/>
      <c r="AF216" s="114"/>
      <c r="AG216" s="114"/>
      <c r="AH216" s="114"/>
      <c r="AI216" s="114"/>
      <c r="AJ216" s="114"/>
      <c r="AK216" s="114"/>
      <c r="AL216" s="114"/>
      <c r="AM216" s="114"/>
      <c r="AN216" s="114"/>
      <c r="AO216" s="114"/>
      <c r="AP216" s="114"/>
      <c r="AQ216" s="114"/>
      <c r="AR216" s="114"/>
      <c r="AS216" s="114"/>
      <c r="AT216" s="114"/>
      <c r="AU216" s="114"/>
    </row>
    <row r="217" spans="11:47" ht="12.75" customHeight="1" x14ac:dyDescent="0.2">
      <c r="K217" s="114"/>
      <c r="L217" s="114"/>
      <c r="M217" s="114"/>
      <c r="N217" s="114"/>
      <c r="O217" s="114"/>
      <c r="P217" s="114"/>
      <c r="Q217" s="114"/>
      <c r="R217" s="114"/>
      <c r="S217" s="114"/>
      <c r="T217" s="114"/>
      <c r="U217" s="114"/>
      <c r="V217" s="114"/>
      <c r="W217" s="114"/>
      <c r="X217" s="114"/>
      <c r="Y217" s="114"/>
      <c r="Z217" s="114"/>
      <c r="AA217" s="114"/>
      <c r="AB217" s="114"/>
      <c r="AC217" s="114"/>
      <c r="AD217" s="114"/>
      <c r="AE217" s="114"/>
      <c r="AF217" s="114"/>
      <c r="AG217" s="114"/>
      <c r="AH217" s="114"/>
      <c r="AI217" s="114"/>
      <c r="AJ217" s="114"/>
      <c r="AK217" s="114"/>
      <c r="AL217" s="114"/>
      <c r="AM217" s="114"/>
      <c r="AN217" s="114"/>
      <c r="AO217" s="114"/>
      <c r="AP217" s="114"/>
      <c r="AQ217" s="114"/>
      <c r="AR217" s="114"/>
      <c r="AS217" s="114"/>
      <c r="AT217" s="114"/>
      <c r="AU217" s="114"/>
    </row>
    <row r="218" spans="11:47" ht="12.75" customHeight="1" x14ac:dyDescent="0.2">
      <c r="K218" s="114"/>
      <c r="L218" s="114"/>
      <c r="M218" s="114"/>
      <c r="N218" s="114"/>
      <c r="O218" s="114"/>
      <c r="P218" s="114"/>
      <c r="Q218" s="114"/>
      <c r="R218" s="114"/>
      <c r="S218" s="114"/>
      <c r="T218" s="114"/>
      <c r="U218" s="114"/>
      <c r="V218" s="114"/>
      <c r="W218" s="114"/>
      <c r="X218" s="114"/>
      <c r="Y218" s="114"/>
      <c r="Z218" s="114"/>
      <c r="AA218" s="114"/>
      <c r="AB218" s="114"/>
      <c r="AC218" s="114"/>
      <c r="AD218" s="114"/>
      <c r="AE218" s="114"/>
      <c r="AF218" s="114"/>
      <c r="AG218" s="114"/>
      <c r="AH218" s="114"/>
      <c r="AI218" s="114"/>
      <c r="AJ218" s="114"/>
      <c r="AK218" s="114"/>
      <c r="AL218" s="114"/>
      <c r="AM218" s="114"/>
      <c r="AN218" s="114"/>
      <c r="AO218" s="114"/>
      <c r="AP218" s="114"/>
      <c r="AQ218" s="114"/>
      <c r="AR218" s="114"/>
      <c r="AS218" s="114"/>
      <c r="AT218" s="114"/>
      <c r="AU218" s="114"/>
    </row>
    <row r="219" spans="11:47" ht="12.75" customHeight="1" x14ac:dyDescent="0.2">
      <c r="K219" s="114"/>
      <c r="L219" s="114"/>
      <c r="M219" s="114"/>
      <c r="N219" s="114"/>
      <c r="O219" s="114"/>
      <c r="P219" s="114"/>
      <c r="Q219" s="114"/>
      <c r="R219" s="114"/>
      <c r="S219" s="114"/>
      <c r="T219" s="114"/>
      <c r="U219" s="114"/>
      <c r="V219" s="114"/>
      <c r="W219" s="114"/>
      <c r="X219" s="114"/>
      <c r="Y219" s="114"/>
      <c r="Z219" s="114"/>
      <c r="AA219" s="114"/>
      <c r="AB219" s="114"/>
      <c r="AC219" s="114"/>
      <c r="AD219" s="114"/>
      <c r="AE219" s="114"/>
      <c r="AF219" s="114"/>
      <c r="AG219" s="114"/>
      <c r="AH219" s="114"/>
      <c r="AI219" s="114"/>
      <c r="AJ219" s="114"/>
      <c r="AK219" s="114"/>
      <c r="AL219" s="114"/>
      <c r="AM219" s="114"/>
      <c r="AN219" s="114"/>
      <c r="AO219" s="114"/>
      <c r="AP219" s="114"/>
      <c r="AQ219" s="114"/>
      <c r="AR219" s="114"/>
      <c r="AS219" s="114"/>
      <c r="AT219" s="114"/>
      <c r="AU219" s="114"/>
    </row>
    <row r="220" spans="11:47" ht="12.75" customHeight="1" x14ac:dyDescent="0.2">
      <c r="K220" s="114"/>
      <c r="L220" s="114"/>
      <c r="M220" s="114"/>
      <c r="N220" s="114"/>
      <c r="O220" s="114"/>
      <c r="P220" s="114"/>
      <c r="Q220" s="114"/>
      <c r="R220" s="114"/>
      <c r="S220" s="114"/>
      <c r="T220" s="114"/>
      <c r="U220" s="114"/>
      <c r="V220" s="114"/>
      <c r="W220" s="114"/>
      <c r="X220" s="114"/>
      <c r="Y220" s="114"/>
      <c r="Z220" s="114"/>
      <c r="AA220" s="114"/>
      <c r="AB220" s="114"/>
      <c r="AC220" s="114"/>
      <c r="AD220" s="114"/>
      <c r="AE220" s="114"/>
      <c r="AF220" s="114"/>
      <c r="AG220" s="114"/>
      <c r="AH220" s="114"/>
      <c r="AI220" s="114"/>
      <c r="AJ220" s="114"/>
      <c r="AK220" s="114"/>
      <c r="AL220" s="114"/>
      <c r="AM220" s="114"/>
      <c r="AN220" s="114"/>
      <c r="AO220" s="114"/>
      <c r="AP220" s="114"/>
      <c r="AQ220" s="114"/>
      <c r="AR220" s="114"/>
      <c r="AS220" s="114"/>
      <c r="AT220" s="114"/>
      <c r="AU220" s="114"/>
    </row>
    <row r="221" spans="11:47" ht="12.75" customHeight="1" x14ac:dyDescent="0.2">
      <c r="K221" s="114"/>
      <c r="L221" s="114"/>
      <c r="M221" s="114"/>
      <c r="N221" s="114"/>
      <c r="O221" s="114"/>
      <c r="P221" s="114"/>
      <c r="Q221" s="114"/>
      <c r="R221" s="114"/>
      <c r="S221" s="114"/>
      <c r="T221" s="114"/>
      <c r="U221" s="114"/>
      <c r="V221" s="114"/>
      <c r="W221" s="114"/>
      <c r="X221" s="114"/>
      <c r="Y221" s="114"/>
      <c r="Z221" s="114"/>
      <c r="AA221" s="114"/>
      <c r="AB221" s="114"/>
      <c r="AC221" s="114"/>
      <c r="AD221" s="114"/>
      <c r="AE221" s="114"/>
      <c r="AF221" s="114"/>
      <c r="AG221" s="114"/>
      <c r="AH221" s="114"/>
      <c r="AI221" s="114"/>
      <c r="AJ221" s="114"/>
      <c r="AK221" s="114"/>
      <c r="AL221" s="114"/>
      <c r="AM221" s="114"/>
      <c r="AN221" s="114"/>
      <c r="AO221" s="114"/>
      <c r="AP221" s="114"/>
      <c r="AQ221" s="114"/>
      <c r="AR221" s="114"/>
      <c r="AS221" s="114"/>
      <c r="AT221" s="114"/>
      <c r="AU221" s="114"/>
    </row>
    <row r="222" spans="11:47" ht="12.75" customHeight="1" x14ac:dyDescent="0.2">
      <c r="K222" s="114"/>
      <c r="L222" s="114"/>
      <c r="M222" s="114"/>
      <c r="N222" s="114"/>
      <c r="O222" s="114"/>
      <c r="P222" s="114"/>
      <c r="Q222" s="114"/>
      <c r="R222" s="114"/>
      <c r="S222" s="114"/>
      <c r="T222" s="114"/>
      <c r="U222" s="114"/>
      <c r="V222" s="114"/>
      <c r="W222" s="114"/>
      <c r="X222" s="114"/>
      <c r="Y222" s="114"/>
      <c r="Z222" s="114"/>
      <c r="AA222" s="114"/>
      <c r="AB222" s="114"/>
      <c r="AC222" s="114"/>
      <c r="AD222" s="114"/>
      <c r="AE222" s="114"/>
      <c r="AF222" s="114"/>
      <c r="AG222" s="114"/>
      <c r="AH222" s="114"/>
      <c r="AI222" s="114"/>
      <c r="AJ222" s="114"/>
      <c r="AK222" s="114"/>
      <c r="AL222" s="114"/>
      <c r="AM222" s="114"/>
      <c r="AN222" s="114"/>
      <c r="AO222" s="114"/>
      <c r="AP222" s="114"/>
      <c r="AQ222" s="114"/>
      <c r="AR222" s="114"/>
      <c r="AS222" s="114"/>
      <c r="AT222" s="114"/>
      <c r="AU222" s="114"/>
    </row>
    <row r="223" spans="11:47" ht="12.75" customHeight="1" x14ac:dyDescent="0.2">
      <c r="K223" s="114"/>
      <c r="L223" s="114"/>
      <c r="M223" s="114"/>
      <c r="N223" s="114"/>
      <c r="O223" s="114"/>
      <c r="P223" s="114"/>
      <c r="Q223" s="114"/>
      <c r="R223" s="114"/>
      <c r="S223" s="114"/>
      <c r="T223" s="114"/>
      <c r="U223" s="114"/>
      <c r="V223" s="114"/>
      <c r="W223" s="114"/>
      <c r="X223" s="114"/>
      <c r="Y223" s="114"/>
      <c r="Z223" s="114"/>
      <c r="AA223" s="114"/>
      <c r="AB223" s="114"/>
      <c r="AC223" s="114"/>
      <c r="AD223" s="114"/>
      <c r="AE223" s="114"/>
      <c r="AF223" s="114"/>
      <c r="AG223" s="114"/>
      <c r="AH223" s="114"/>
      <c r="AI223" s="114"/>
      <c r="AJ223" s="114"/>
      <c r="AK223" s="114"/>
      <c r="AL223" s="114"/>
      <c r="AM223" s="114"/>
      <c r="AN223" s="114"/>
      <c r="AO223" s="114"/>
      <c r="AP223" s="114"/>
      <c r="AQ223" s="114"/>
      <c r="AR223" s="114"/>
      <c r="AS223" s="114"/>
      <c r="AT223" s="114"/>
      <c r="AU223" s="114"/>
    </row>
    <row r="224" spans="11:47" ht="12.75" customHeight="1" x14ac:dyDescent="0.2">
      <c r="K224" s="114"/>
      <c r="L224" s="114"/>
      <c r="M224" s="114"/>
      <c r="N224" s="114"/>
      <c r="O224" s="114"/>
      <c r="P224" s="114"/>
      <c r="Q224" s="114"/>
      <c r="R224" s="114"/>
      <c r="S224" s="114"/>
      <c r="T224" s="114"/>
      <c r="U224" s="114"/>
      <c r="V224" s="114"/>
      <c r="W224" s="114"/>
      <c r="X224" s="114"/>
      <c r="Y224" s="114"/>
      <c r="Z224" s="114"/>
      <c r="AA224" s="114"/>
      <c r="AB224" s="114"/>
      <c r="AC224" s="114"/>
      <c r="AD224" s="114"/>
      <c r="AE224" s="114"/>
      <c r="AF224" s="114"/>
      <c r="AG224" s="114"/>
      <c r="AH224" s="114"/>
      <c r="AI224" s="114"/>
      <c r="AJ224" s="114"/>
      <c r="AK224" s="114"/>
      <c r="AL224" s="114"/>
      <c r="AM224" s="114"/>
      <c r="AN224" s="114"/>
      <c r="AO224" s="114"/>
      <c r="AP224" s="114"/>
      <c r="AQ224" s="114"/>
      <c r="AR224" s="114"/>
      <c r="AS224" s="114"/>
      <c r="AT224" s="114"/>
      <c r="AU224" s="114"/>
    </row>
    <row r="225" spans="11:47" ht="12.75" customHeight="1" x14ac:dyDescent="0.2">
      <c r="K225" s="114"/>
      <c r="L225" s="114"/>
      <c r="M225" s="114"/>
      <c r="N225" s="114"/>
      <c r="O225" s="114"/>
      <c r="P225" s="114"/>
      <c r="Q225" s="114"/>
      <c r="R225" s="114"/>
      <c r="S225" s="114"/>
      <c r="T225" s="114"/>
      <c r="U225" s="114"/>
      <c r="V225" s="114"/>
      <c r="W225" s="114"/>
      <c r="X225" s="114"/>
      <c r="Y225" s="114"/>
      <c r="Z225" s="114"/>
      <c r="AA225" s="114"/>
      <c r="AB225" s="114"/>
      <c r="AC225" s="114"/>
      <c r="AD225" s="114"/>
      <c r="AE225" s="114"/>
      <c r="AF225" s="114"/>
      <c r="AG225" s="114"/>
      <c r="AH225" s="114"/>
      <c r="AI225" s="114"/>
      <c r="AJ225" s="114"/>
      <c r="AK225" s="114"/>
      <c r="AL225" s="114"/>
      <c r="AM225" s="114"/>
      <c r="AN225" s="114"/>
      <c r="AO225" s="114"/>
      <c r="AP225" s="114"/>
      <c r="AQ225" s="114"/>
      <c r="AR225" s="114"/>
      <c r="AS225" s="114"/>
      <c r="AT225" s="114"/>
      <c r="AU225" s="114"/>
    </row>
    <row r="226" spans="11:47" ht="12.75" customHeight="1" x14ac:dyDescent="0.2">
      <c r="K226" s="114"/>
      <c r="L226" s="114"/>
      <c r="M226" s="114"/>
      <c r="N226" s="114"/>
      <c r="O226" s="114"/>
      <c r="P226" s="114"/>
      <c r="Q226" s="114"/>
      <c r="R226" s="114"/>
      <c r="S226" s="114"/>
      <c r="T226" s="114"/>
      <c r="U226" s="114"/>
      <c r="V226" s="114"/>
      <c r="W226" s="114"/>
      <c r="X226" s="114"/>
      <c r="Y226" s="114"/>
      <c r="Z226" s="114"/>
      <c r="AA226" s="114"/>
      <c r="AB226" s="114"/>
      <c r="AC226" s="114"/>
      <c r="AD226" s="114"/>
      <c r="AE226" s="114"/>
      <c r="AF226" s="114"/>
      <c r="AG226" s="114"/>
      <c r="AH226" s="114"/>
      <c r="AI226" s="114"/>
      <c r="AJ226" s="114"/>
      <c r="AK226" s="114"/>
      <c r="AL226" s="114"/>
      <c r="AM226" s="114"/>
      <c r="AN226" s="114"/>
      <c r="AO226" s="114"/>
      <c r="AP226" s="114"/>
      <c r="AQ226" s="114"/>
      <c r="AR226" s="114"/>
      <c r="AS226" s="114"/>
      <c r="AT226" s="114"/>
      <c r="AU226" s="114"/>
    </row>
    <row r="227" spans="11:47" ht="12.75" customHeight="1" x14ac:dyDescent="0.2">
      <c r="K227" s="114"/>
      <c r="L227" s="114"/>
      <c r="M227" s="114"/>
      <c r="N227" s="114"/>
      <c r="O227" s="114"/>
      <c r="P227" s="114"/>
      <c r="Q227" s="114"/>
      <c r="R227" s="114"/>
      <c r="S227" s="114"/>
      <c r="T227" s="114"/>
      <c r="U227" s="114"/>
      <c r="V227" s="114"/>
      <c r="W227" s="114"/>
      <c r="X227" s="114"/>
      <c r="Y227" s="114"/>
      <c r="Z227" s="114"/>
      <c r="AA227" s="114"/>
      <c r="AB227" s="114"/>
      <c r="AC227" s="114"/>
      <c r="AD227" s="114"/>
      <c r="AE227" s="114"/>
      <c r="AF227" s="114"/>
      <c r="AG227" s="114"/>
      <c r="AH227" s="114"/>
      <c r="AI227" s="114"/>
      <c r="AJ227" s="114"/>
      <c r="AK227" s="114"/>
      <c r="AL227" s="114"/>
      <c r="AM227" s="114"/>
      <c r="AN227" s="114"/>
      <c r="AO227" s="114"/>
      <c r="AP227" s="114"/>
      <c r="AQ227" s="114"/>
      <c r="AR227" s="114"/>
      <c r="AS227" s="114"/>
      <c r="AT227" s="114"/>
      <c r="AU227" s="114"/>
    </row>
    <row r="228" spans="11:47" ht="12.75" customHeight="1" x14ac:dyDescent="0.2">
      <c r="K228" s="114"/>
      <c r="L228" s="114"/>
      <c r="M228" s="114"/>
      <c r="N228" s="114"/>
      <c r="O228" s="114"/>
      <c r="P228" s="114"/>
      <c r="Q228" s="114"/>
      <c r="R228" s="114"/>
      <c r="S228" s="114"/>
      <c r="T228" s="114"/>
      <c r="U228" s="114"/>
      <c r="V228" s="114"/>
      <c r="W228" s="114"/>
      <c r="X228" s="114"/>
      <c r="Y228" s="114"/>
      <c r="Z228" s="114"/>
      <c r="AA228" s="114"/>
      <c r="AB228" s="114"/>
      <c r="AC228" s="114"/>
      <c r="AD228" s="114"/>
      <c r="AE228" s="114"/>
      <c r="AF228" s="114"/>
      <c r="AG228" s="114"/>
      <c r="AH228" s="114"/>
      <c r="AI228" s="114"/>
      <c r="AJ228" s="114"/>
      <c r="AK228" s="114"/>
      <c r="AL228" s="114"/>
      <c r="AM228" s="114"/>
      <c r="AN228" s="114"/>
      <c r="AO228" s="114"/>
      <c r="AP228" s="114"/>
      <c r="AQ228" s="114"/>
      <c r="AR228" s="114"/>
      <c r="AS228" s="114"/>
      <c r="AT228" s="114"/>
      <c r="AU228" s="114"/>
    </row>
    <row r="229" spans="11:47" ht="12.75" customHeight="1" x14ac:dyDescent="0.2">
      <c r="K229" s="114"/>
      <c r="L229" s="114"/>
      <c r="M229" s="114"/>
      <c r="N229" s="114"/>
      <c r="O229" s="114"/>
      <c r="P229" s="114"/>
      <c r="Q229" s="114"/>
      <c r="R229" s="114"/>
      <c r="S229" s="114"/>
      <c r="T229" s="114"/>
      <c r="U229" s="114"/>
      <c r="V229" s="114"/>
      <c r="W229" s="114"/>
      <c r="X229" s="114"/>
      <c r="Y229" s="114"/>
      <c r="Z229" s="114"/>
      <c r="AA229" s="114"/>
      <c r="AB229" s="114"/>
      <c r="AC229" s="114"/>
      <c r="AD229" s="114"/>
      <c r="AE229" s="114"/>
      <c r="AF229" s="114"/>
      <c r="AG229" s="114"/>
      <c r="AH229" s="114"/>
      <c r="AI229" s="114"/>
      <c r="AJ229" s="114"/>
      <c r="AK229" s="114"/>
      <c r="AL229" s="114"/>
      <c r="AM229" s="114"/>
      <c r="AN229" s="114"/>
      <c r="AO229" s="114"/>
      <c r="AP229" s="114"/>
      <c r="AQ229" s="114"/>
      <c r="AR229" s="114"/>
      <c r="AS229" s="114"/>
      <c r="AT229" s="114"/>
      <c r="AU229" s="114"/>
    </row>
    <row r="230" spans="11:47" ht="12.75" customHeight="1" x14ac:dyDescent="0.2">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c r="AO230" s="114"/>
      <c r="AP230" s="114"/>
      <c r="AQ230" s="114"/>
      <c r="AR230" s="114"/>
      <c r="AS230" s="114"/>
      <c r="AT230" s="114"/>
      <c r="AU230" s="114"/>
    </row>
    <row r="231" spans="11:47" ht="12.75" customHeight="1" x14ac:dyDescent="0.2">
      <c r="K231" s="114"/>
      <c r="L231" s="114"/>
      <c r="M231" s="114"/>
      <c r="N231" s="114"/>
      <c r="O231" s="114"/>
      <c r="P231" s="114"/>
      <c r="Q231" s="114"/>
      <c r="R231" s="114"/>
      <c r="S231" s="114"/>
      <c r="T231" s="114"/>
      <c r="U231" s="114"/>
      <c r="V231" s="114"/>
      <c r="W231" s="114"/>
      <c r="X231" s="114"/>
      <c r="Y231" s="114"/>
      <c r="Z231" s="114"/>
      <c r="AA231" s="114"/>
      <c r="AB231" s="114"/>
      <c r="AC231" s="114"/>
      <c r="AD231" s="114"/>
      <c r="AE231" s="114"/>
      <c r="AF231" s="114"/>
      <c r="AG231" s="114"/>
      <c r="AH231" s="114"/>
      <c r="AI231" s="114"/>
      <c r="AJ231" s="114"/>
      <c r="AK231" s="114"/>
      <c r="AL231" s="114"/>
      <c r="AM231" s="114"/>
      <c r="AN231" s="114"/>
      <c r="AO231" s="114"/>
      <c r="AP231" s="114"/>
      <c r="AQ231" s="114"/>
      <c r="AR231" s="114"/>
      <c r="AS231" s="114"/>
      <c r="AT231" s="114"/>
      <c r="AU231" s="114"/>
    </row>
    <row r="232" spans="11:47" ht="12.75" customHeight="1" x14ac:dyDescent="0.2">
      <c r="K232" s="114"/>
      <c r="L232" s="114"/>
      <c r="M232" s="114"/>
      <c r="N232" s="114"/>
      <c r="O232" s="114"/>
      <c r="P232" s="114"/>
      <c r="Q232" s="114"/>
      <c r="R232" s="114"/>
      <c r="S232" s="114"/>
      <c r="T232" s="114"/>
      <c r="U232" s="114"/>
      <c r="V232" s="114"/>
      <c r="W232" s="114"/>
      <c r="X232" s="114"/>
      <c r="Y232" s="114"/>
      <c r="Z232" s="114"/>
      <c r="AA232" s="114"/>
      <c r="AB232" s="114"/>
      <c r="AC232" s="114"/>
      <c r="AD232" s="114"/>
      <c r="AE232" s="114"/>
      <c r="AF232" s="114"/>
      <c r="AG232" s="114"/>
      <c r="AH232" s="114"/>
      <c r="AI232" s="114"/>
      <c r="AJ232" s="114"/>
      <c r="AK232" s="114"/>
      <c r="AL232" s="114"/>
      <c r="AM232" s="114"/>
      <c r="AN232" s="114"/>
      <c r="AO232" s="114"/>
      <c r="AP232" s="114"/>
      <c r="AQ232" s="114"/>
      <c r="AR232" s="114"/>
      <c r="AS232" s="114"/>
      <c r="AT232" s="114"/>
      <c r="AU232" s="114"/>
    </row>
    <row r="233" spans="11:47" ht="12.75" customHeight="1" x14ac:dyDescent="0.2">
      <c r="K233" s="114"/>
      <c r="L233" s="114"/>
      <c r="M233" s="114"/>
      <c r="N233" s="114"/>
      <c r="O233" s="114"/>
      <c r="P233" s="114"/>
      <c r="Q233" s="114"/>
      <c r="R233" s="114"/>
      <c r="S233" s="114"/>
      <c r="T233" s="114"/>
      <c r="U233" s="114"/>
      <c r="V233" s="114"/>
      <c r="W233" s="114"/>
      <c r="X233" s="114"/>
      <c r="Y233" s="114"/>
      <c r="Z233" s="114"/>
      <c r="AA233" s="114"/>
      <c r="AB233" s="114"/>
      <c r="AC233" s="114"/>
      <c r="AD233" s="114"/>
      <c r="AE233" s="114"/>
      <c r="AF233" s="114"/>
      <c r="AG233" s="114"/>
      <c r="AH233" s="114"/>
      <c r="AI233" s="114"/>
      <c r="AJ233" s="114"/>
      <c r="AK233" s="114"/>
      <c r="AL233" s="114"/>
      <c r="AM233" s="114"/>
      <c r="AN233" s="114"/>
      <c r="AO233" s="114"/>
      <c r="AP233" s="114"/>
      <c r="AQ233" s="114"/>
      <c r="AR233" s="114"/>
      <c r="AS233" s="114"/>
      <c r="AT233" s="114"/>
      <c r="AU233" s="114"/>
    </row>
    <row r="234" spans="11:47" ht="12.75" customHeight="1" x14ac:dyDescent="0.2">
      <c r="K234" s="114"/>
      <c r="L234" s="114"/>
      <c r="M234" s="114"/>
      <c r="N234" s="114"/>
      <c r="O234" s="114"/>
      <c r="P234" s="114"/>
      <c r="Q234" s="114"/>
      <c r="R234" s="114"/>
      <c r="S234" s="114"/>
      <c r="T234" s="114"/>
      <c r="U234" s="114"/>
      <c r="V234" s="114"/>
      <c r="W234" s="114"/>
      <c r="X234" s="114"/>
      <c r="Y234" s="114"/>
      <c r="Z234" s="114"/>
      <c r="AA234" s="114"/>
      <c r="AB234" s="114"/>
      <c r="AC234" s="114"/>
      <c r="AD234" s="114"/>
      <c r="AE234" s="114"/>
      <c r="AF234" s="114"/>
      <c r="AG234" s="114"/>
      <c r="AH234" s="114"/>
      <c r="AI234" s="114"/>
      <c r="AJ234" s="114"/>
      <c r="AK234" s="114"/>
      <c r="AL234" s="114"/>
      <c r="AM234" s="114"/>
      <c r="AN234" s="114"/>
      <c r="AO234" s="114"/>
      <c r="AP234" s="114"/>
      <c r="AQ234" s="114"/>
      <c r="AR234" s="114"/>
      <c r="AS234" s="114"/>
      <c r="AT234" s="114"/>
      <c r="AU234" s="114"/>
    </row>
    <row r="235" spans="11:47" ht="12.75" customHeight="1" x14ac:dyDescent="0.2">
      <c r="K235" s="114"/>
      <c r="L235" s="114"/>
      <c r="M235" s="114"/>
      <c r="N235" s="114"/>
      <c r="O235" s="114"/>
      <c r="P235" s="114"/>
      <c r="Q235" s="114"/>
      <c r="R235" s="114"/>
      <c r="S235" s="114"/>
      <c r="T235" s="114"/>
      <c r="U235" s="114"/>
      <c r="V235" s="114"/>
      <c r="W235" s="114"/>
      <c r="X235" s="114"/>
      <c r="Y235" s="114"/>
      <c r="Z235" s="114"/>
      <c r="AA235" s="114"/>
      <c r="AB235" s="114"/>
      <c r="AC235" s="114"/>
      <c r="AD235" s="114"/>
      <c r="AE235" s="114"/>
      <c r="AF235" s="114"/>
      <c r="AG235" s="114"/>
      <c r="AH235" s="114"/>
      <c r="AI235" s="114"/>
      <c r="AJ235" s="114"/>
      <c r="AK235" s="114"/>
      <c r="AL235" s="114"/>
      <c r="AM235" s="114"/>
      <c r="AN235" s="114"/>
      <c r="AO235" s="114"/>
      <c r="AP235" s="114"/>
      <c r="AQ235" s="114"/>
      <c r="AR235" s="114"/>
      <c r="AS235" s="114"/>
      <c r="AT235" s="114"/>
      <c r="AU235" s="114"/>
    </row>
    <row r="236" spans="11:47" ht="12.75" customHeight="1" x14ac:dyDescent="0.2">
      <c r="K236" s="114"/>
      <c r="L236" s="114"/>
      <c r="M236" s="114"/>
      <c r="N236" s="114"/>
      <c r="O236" s="114"/>
      <c r="P236" s="114"/>
      <c r="Q236" s="114"/>
      <c r="R236" s="114"/>
      <c r="S236" s="114"/>
      <c r="T236" s="114"/>
      <c r="U236" s="114"/>
      <c r="V236" s="114"/>
      <c r="W236" s="114"/>
      <c r="X236" s="114"/>
      <c r="Y236" s="114"/>
      <c r="Z236" s="114"/>
      <c r="AA236" s="114"/>
      <c r="AB236" s="114"/>
      <c r="AC236" s="114"/>
      <c r="AD236" s="114"/>
      <c r="AE236" s="114"/>
      <c r="AF236" s="114"/>
      <c r="AG236" s="114"/>
      <c r="AH236" s="114"/>
      <c r="AI236" s="114"/>
      <c r="AJ236" s="114"/>
      <c r="AK236" s="114"/>
      <c r="AL236" s="114"/>
      <c r="AM236" s="114"/>
      <c r="AN236" s="114"/>
      <c r="AO236" s="114"/>
      <c r="AP236" s="114"/>
      <c r="AQ236" s="114"/>
      <c r="AR236" s="114"/>
      <c r="AS236" s="114"/>
      <c r="AT236" s="114"/>
      <c r="AU236" s="114"/>
    </row>
    <row r="237" spans="11:47" ht="12.75" customHeight="1" x14ac:dyDescent="0.2">
      <c r="K237" s="114"/>
      <c r="L237" s="114"/>
      <c r="M237" s="114"/>
      <c r="N237" s="114"/>
      <c r="O237" s="114"/>
      <c r="P237" s="114"/>
      <c r="Q237" s="114"/>
      <c r="R237" s="114"/>
      <c r="S237" s="114"/>
      <c r="T237" s="114"/>
      <c r="U237" s="114"/>
      <c r="V237" s="114"/>
      <c r="W237" s="114"/>
      <c r="X237" s="114"/>
      <c r="Y237" s="114"/>
      <c r="Z237" s="114"/>
      <c r="AA237" s="114"/>
      <c r="AB237" s="114"/>
      <c r="AC237" s="114"/>
      <c r="AD237" s="114"/>
      <c r="AE237" s="114"/>
      <c r="AF237" s="114"/>
      <c r="AG237" s="114"/>
      <c r="AH237" s="114"/>
      <c r="AI237" s="114"/>
      <c r="AJ237" s="114"/>
      <c r="AK237" s="114"/>
      <c r="AL237" s="114"/>
      <c r="AM237" s="114"/>
      <c r="AN237" s="114"/>
      <c r="AO237" s="114"/>
      <c r="AP237" s="114"/>
      <c r="AQ237" s="114"/>
      <c r="AR237" s="114"/>
      <c r="AS237" s="114"/>
      <c r="AT237" s="114"/>
      <c r="AU237" s="114"/>
    </row>
    <row r="238" spans="11:47" ht="12.75" customHeight="1" x14ac:dyDescent="0.2">
      <c r="K238" s="114"/>
      <c r="L238" s="114"/>
      <c r="M238" s="114"/>
      <c r="N238" s="114"/>
      <c r="O238" s="114"/>
      <c r="P238" s="114"/>
      <c r="Q238" s="114"/>
      <c r="R238" s="114"/>
      <c r="S238" s="114"/>
      <c r="T238" s="114"/>
      <c r="U238" s="114"/>
      <c r="V238" s="114"/>
      <c r="W238" s="114"/>
      <c r="X238" s="114"/>
      <c r="Y238" s="114"/>
      <c r="Z238" s="114"/>
      <c r="AA238" s="114"/>
      <c r="AB238" s="114"/>
      <c r="AC238" s="114"/>
      <c r="AD238" s="114"/>
      <c r="AE238" s="114"/>
      <c r="AF238" s="114"/>
      <c r="AG238" s="114"/>
      <c r="AH238" s="114"/>
      <c r="AI238" s="114"/>
      <c r="AJ238" s="114"/>
      <c r="AK238" s="114"/>
      <c r="AL238" s="114"/>
      <c r="AM238" s="114"/>
      <c r="AN238" s="114"/>
      <c r="AO238" s="114"/>
      <c r="AP238" s="114"/>
      <c r="AQ238" s="114"/>
      <c r="AR238" s="114"/>
      <c r="AS238" s="114"/>
      <c r="AT238" s="114"/>
      <c r="AU238" s="114"/>
    </row>
    <row r="239" spans="11:47" ht="12.75" customHeight="1" x14ac:dyDescent="0.2">
      <c r="K239" s="114"/>
      <c r="L239" s="114"/>
      <c r="M239" s="114"/>
      <c r="N239" s="114"/>
      <c r="O239" s="114"/>
      <c r="P239" s="114"/>
      <c r="Q239" s="114"/>
      <c r="R239" s="114"/>
      <c r="S239" s="114"/>
      <c r="T239" s="114"/>
      <c r="U239" s="114"/>
      <c r="V239" s="114"/>
      <c r="W239" s="114"/>
      <c r="X239" s="114"/>
      <c r="Y239" s="114"/>
      <c r="Z239" s="114"/>
      <c r="AA239" s="114"/>
      <c r="AB239" s="114"/>
      <c r="AC239" s="114"/>
      <c r="AD239" s="114"/>
      <c r="AE239" s="114"/>
      <c r="AF239" s="114"/>
      <c r="AG239" s="114"/>
      <c r="AH239" s="114"/>
      <c r="AI239" s="114"/>
      <c r="AJ239" s="114"/>
      <c r="AK239" s="114"/>
      <c r="AL239" s="114"/>
      <c r="AM239" s="114"/>
      <c r="AN239" s="114"/>
      <c r="AO239" s="114"/>
      <c r="AP239" s="114"/>
      <c r="AQ239" s="114"/>
      <c r="AR239" s="114"/>
      <c r="AS239" s="114"/>
      <c r="AT239" s="114"/>
      <c r="AU239" s="114"/>
    </row>
    <row r="240" spans="11:47" ht="12.75" customHeight="1" x14ac:dyDescent="0.2">
      <c r="K240" s="114"/>
      <c r="L240" s="114"/>
      <c r="M240" s="114"/>
      <c r="N240" s="114"/>
      <c r="O240" s="114"/>
      <c r="P240" s="114"/>
      <c r="Q240" s="114"/>
      <c r="R240" s="114"/>
      <c r="S240" s="114"/>
      <c r="T240" s="114"/>
      <c r="U240" s="114"/>
      <c r="V240" s="114"/>
      <c r="W240" s="114"/>
      <c r="X240" s="114"/>
      <c r="Y240" s="114"/>
      <c r="Z240" s="114"/>
      <c r="AA240" s="114"/>
      <c r="AB240" s="114"/>
      <c r="AC240" s="114"/>
      <c r="AD240" s="114"/>
      <c r="AE240" s="114"/>
      <c r="AF240" s="114"/>
      <c r="AG240" s="114"/>
      <c r="AH240" s="114"/>
      <c r="AI240" s="114"/>
      <c r="AJ240" s="114"/>
      <c r="AK240" s="114"/>
      <c r="AL240" s="114"/>
      <c r="AM240" s="114"/>
      <c r="AN240" s="114"/>
      <c r="AO240" s="114"/>
      <c r="AP240" s="114"/>
      <c r="AQ240" s="114"/>
      <c r="AR240" s="114"/>
      <c r="AS240" s="114"/>
      <c r="AT240" s="114"/>
      <c r="AU240" s="114"/>
    </row>
    <row r="241" spans="11:47" ht="12.75" customHeight="1" x14ac:dyDescent="0.2">
      <c r="K241" s="114"/>
      <c r="L241" s="114"/>
      <c r="M241" s="114"/>
      <c r="N241" s="114"/>
      <c r="O241" s="114"/>
      <c r="P241" s="114"/>
      <c r="Q241" s="114"/>
      <c r="R241" s="114"/>
      <c r="S241" s="114"/>
      <c r="T241" s="114"/>
      <c r="U241" s="114"/>
      <c r="V241" s="114"/>
      <c r="W241" s="114"/>
      <c r="X241" s="114"/>
      <c r="Y241" s="114"/>
      <c r="Z241" s="114"/>
      <c r="AA241" s="114"/>
      <c r="AB241" s="114"/>
      <c r="AC241" s="114"/>
      <c r="AD241" s="114"/>
      <c r="AE241" s="114"/>
      <c r="AF241" s="114"/>
      <c r="AG241" s="114"/>
      <c r="AH241" s="114"/>
      <c r="AI241" s="114"/>
      <c r="AJ241" s="114"/>
      <c r="AK241" s="114"/>
      <c r="AL241" s="114"/>
      <c r="AM241" s="114"/>
      <c r="AN241" s="114"/>
      <c r="AO241" s="114"/>
      <c r="AP241" s="114"/>
      <c r="AQ241" s="114"/>
      <c r="AR241" s="114"/>
      <c r="AS241" s="114"/>
      <c r="AT241" s="114"/>
      <c r="AU241" s="114"/>
    </row>
    <row r="242" spans="11:47" ht="12.75" customHeight="1" x14ac:dyDescent="0.2">
      <c r="K242" s="114"/>
      <c r="L242" s="114"/>
      <c r="M242" s="114"/>
      <c r="N242" s="114"/>
      <c r="O242" s="114"/>
      <c r="P242" s="114"/>
      <c r="Q242" s="114"/>
      <c r="R242" s="114"/>
      <c r="S242" s="114"/>
      <c r="T242" s="114"/>
      <c r="U242" s="114"/>
      <c r="V242" s="114"/>
      <c r="W242" s="114"/>
      <c r="X242" s="114"/>
      <c r="Y242" s="114"/>
      <c r="Z242" s="114"/>
      <c r="AA242" s="114"/>
      <c r="AB242" s="114"/>
      <c r="AC242" s="114"/>
      <c r="AD242" s="114"/>
      <c r="AE242" s="114"/>
      <c r="AF242" s="114"/>
      <c r="AG242" s="114"/>
      <c r="AH242" s="114"/>
      <c r="AI242" s="114"/>
      <c r="AJ242" s="114"/>
      <c r="AK242" s="114"/>
      <c r="AL242" s="114"/>
      <c r="AM242" s="114"/>
      <c r="AN242" s="114"/>
      <c r="AO242" s="114"/>
      <c r="AP242" s="114"/>
      <c r="AQ242" s="114"/>
      <c r="AR242" s="114"/>
      <c r="AS242" s="114"/>
      <c r="AT242" s="114"/>
      <c r="AU242" s="114"/>
    </row>
    <row r="243" spans="11:47" ht="12.75" customHeight="1" x14ac:dyDescent="0.2">
      <c r="K243" s="114"/>
      <c r="L243" s="114"/>
      <c r="M243" s="114"/>
      <c r="N243" s="114"/>
      <c r="O243" s="114"/>
      <c r="P243" s="114"/>
      <c r="Q243" s="114"/>
      <c r="R243" s="114"/>
      <c r="S243" s="114"/>
      <c r="T243" s="114"/>
      <c r="U243" s="114"/>
      <c r="V243" s="114"/>
      <c r="W243" s="114"/>
      <c r="X243" s="114"/>
      <c r="Y243" s="114"/>
      <c r="Z243" s="114"/>
      <c r="AA243" s="114"/>
      <c r="AB243" s="114"/>
      <c r="AC243" s="114"/>
      <c r="AD243" s="114"/>
      <c r="AE243" s="114"/>
      <c r="AF243" s="114"/>
      <c r="AG243" s="114"/>
      <c r="AH243" s="114"/>
      <c r="AI243" s="114"/>
      <c r="AJ243" s="114"/>
      <c r="AK243" s="114"/>
      <c r="AL243" s="114"/>
      <c r="AM243" s="114"/>
      <c r="AN243" s="114"/>
      <c r="AO243" s="114"/>
      <c r="AP243" s="114"/>
      <c r="AQ243" s="114"/>
      <c r="AR243" s="114"/>
      <c r="AS243" s="114"/>
      <c r="AT243" s="114"/>
      <c r="AU243" s="114"/>
    </row>
    <row r="244" spans="11:47" ht="12.75" customHeight="1" x14ac:dyDescent="0.2">
      <c r="K244" s="114"/>
      <c r="L244" s="114"/>
      <c r="M244" s="114"/>
      <c r="N244" s="114"/>
      <c r="O244" s="114"/>
      <c r="P244" s="114"/>
      <c r="Q244" s="114"/>
      <c r="R244" s="114"/>
      <c r="S244" s="114"/>
      <c r="T244" s="114"/>
      <c r="U244" s="114"/>
      <c r="V244" s="114"/>
      <c r="W244" s="114"/>
      <c r="X244" s="114"/>
      <c r="Y244" s="114"/>
      <c r="Z244" s="114"/>
      <c r="AA244" s="114"/>
      <c r="AB244" s="114"/>
      <c r="AC244" s="114"/>
      <c r="AD244" s="114"/>
      <c r="AE244" s="114"/>
      <c r="AF244" s="114"/>
      <c r="AG244" s="114"/>
      <c r="AH244" s="114"/>
      <c r="AI244" s="114"/>
      <c r="AJ244" s="114"/>
      <c r="AK244" s="114"/>
      <c r="AL244" s="114"/>
      <c r="AM244" s="114"/>
      <c r="AN244" s="114"/>
      <c r="AO244" s="114"/>
      <c r="AP244" s="114"/>
      <c r="AQ244" s="114"/>
      <c r="AR244" s="114"/>
      <c r="AS244" s="114"/>
      <c r="AT244" s="114"/>
      <c r="AU244" s="114"/>
    </row>
    <row r="245" spans="11:47" ht="12.75" customHeight="1" x14ac:dyDescent="0.2">
      <c r="K245" s="114"/>
      <c r="L245" s="114"/>
      <c r="M245" s="114"/>
      <c r="N245" s="114"/>
      <c r="O245" s="114"/>
      <c r="P245" s="114"/>
      <c r="Q245" s="114"/>
      <c r="R245" s="114"/>
      <c r="S245" s="114"/>
      <c r="T245" s="114"/>
      <c r="U245" s="114"/>
      <c r="V245" s="114"/>
      <c r="W245" s="114"/>
      <c r="X245" s="114"/>
      <c r="Y245" s="114"/>
      <c r="Z245" s="114"/>
      <c r="AA245" s="114"/>
      <c r="AB245" s="114"/>
      <c r="AC245" s="114"/>
      <c r="AD245" s="114"/>
      <c r="AE245" s="114"/>
      <c r="AF245" s="114"/>
      <c r="AG245" s="114"/>
      <c r="AH245" s="114"/>
      <c r="AI245" s="114"/>
      <c r="AJ245" s="114"/>
      <c r="AK245" s="114"/>
      <c r="AL245" s="114"/>
      <c r="AM245" s="114"/>
      <c r="AN245" s="114"/>
      <c r="AO245" s="114"/>
      <c r="AP245" s="114"/>
      <c r="AQ245" s="114"/>
      <c r="AR245" s="114"/>
      <c r="AS245" s="114"/>
      <c r="AT245" s="114"/>
      <c r="AU245" s="114"/>
    </row>
    <row r="246" spans="11:47" ht="12.75" customHeight="1" x14ac:dyDescent="0.2">
      <c r="K246" s="114"/>
      <c r="L246" s="114"/>
      <c r="M246" s="114"/>
      <c r="N246" s="114"/>
      <c r="O246" s="114"/>
      <c r="P246" s="114"/>
      <c r="Q246" s="114"/>
      <c r="R246" s="114"/>
      <c r="S246" s="114"/>
      <c r="T246" s="114"/>
      <c r="U246" s="114"/>
      <c r="V246" s="114"/>
      <c r="W246" s="114"/>
      <c r="X246" s="114"/>
      <c r="Y246" s="114"/>
      <c r="Z246" s="114"/>
      <c r="AA246" s="114"/>
      <c r="AB246" s="114"/>
      <c r="AC246" s="114"/>
      <c r="AD246" s="114"/>
      <c r="AE246" s="114"/>
      <c r="AF246" s="114"/>
      <c r="AG246" s="114"/>
      <c r="AH246" s="114"/>
      <c r="AI246" s="114"/>
      <c r="AJ246" s="114"/>
      <c r="AK246" s="114"/>
      <c r="AL246" s="114"/>
      <c r="AM246" s="114"/>
      <c r="AN246" s="114"/>
      <c r="AO246" s="114"/>
      <c r="AP246" s="114"/>
      <c r="AQ246" s="114"/>
      <c r="AR246" s="114"/>
      <c r="AS246" s="114"/>
      <c r="AT246" s="114"/>
      <c r="AU246" s="114"/>
    </row>
    <row r="247" spans="11:47" ht="12.75" customHeight="1" x14ac:dyDescent="0.2">
      <c r="K247" s="114"/>
      <c r="L247" s="114"/>
      <c r="M247" s="114"/>
      <c r="N247" s="114"/>
      <c r="O247" s="114"/>
      <c r="P247" s="114"/>
      <c r="Q247" s="114"/>
      <c r="R247" s="114"/>
      <c r="S247" s="114"/>
      <c r="T247" s="114"/>
      <c r="U247" s="114"/>
      <c r="V247" s="114"/>
      <c r="W247" s="114"/>
      <c r="X247" s="114"/>
      <c r="Y247" s="114"/>
      <c r="Z247" s="114"/>
      <c r="AA247" s="114"/>
      <c r="AB247" s="114"/>
      <c r="AC247" s="114"/>
      <c r="AD247" s="114"/>
      <c r="AE247" s="114"/>
      <c r="AF247" s="114"/>
      <c r="AG247" s="114"/>
      <c r="AH247" s="114"/>
      <c r="AI247" s="114"/>
      <c r="AJ247" s="114"/>
      <c r="AK247" s="114"/>
      <c r="AL247" s="114"/>
      <c r="AM247" s="114"/>
      <c r="AN247" s="114"/>
      <c r="AO247" s="114"/>
      <c r="AP247" s="114"/>
      <c r="AQ247" s="114"/>
      <c r="AR247" s="114"/>
      <c r="AS247" s="114"/>
      <c r="AT247" s="114"/>
      <c r="AU247" s="114"/>
    </row>
    <row r="248" spans="11:47" ht="12.75" customHeight="1" x14ac:dyDescent="0.2">
      <c r="K248" s="114"/>
      <c r="L248" s="114"/>
      <c r="M248" s="114"/>
      <c r="N248" s="114"/>
      <c r="O248" s="114"/>
      <c r="P248" s="114"/>
      <c r="Q248" s="114"/>
      <c r="R248" s="114"/>
      <c r="S248" s="114"/>
      <c r="T248" s="114"/>
      <c r="U248" s="114"/>
      <c r="V248" s="114"/>
      <c r="W248" s="114"/>
      <c r="X248" s="114"/>
      <c r="Y248" s="114"/>
      <c r="Z248" s="114"/>
      <c r="AA248" s="114"/>
      <c r="AB248" s="114"/>
      <c r="AC248" s="114"/>
      <c r="AD248" s="114"/>
      <c r="AE248" s="114"/>
      <c r="AF248" s="114"/>
      <c r="AG248" s="114"/>
      <c r="AH248" s="114"/>
      <c r="AI248" s="114"/>
      <c r="AJ248" s="114"/>
      <c r="AK248" s="114"/>
      <c r="AL248" s="114"/>
      <c r="AM248" s="114"/>
      <c r="AN248" s="114"/>
      <c r="AO248" s="114"/>
      <c r="AP248" s="114"/>
      <c r="AQ248" s="114"/>
      <c r="AR248" s="114"/>
      <c r="AS248" s="114"/>
      <c r="AT248" s="114"/>
      <c r="AU248" s="114"/>
    </row>
    <row r="249" spans="11:47" ht="12.75" customHeight="1" x14ac:dyDescent="0.2">
      <c r="K249" s="114"/>
      <c r="L249" s="114"/>
      <c r="M249" s="114"/>
      <c r="N249" s="114"/>
      <c r="O249" s="114"/>
      <c r="P249" s="114"/>
      <c r="Q249" s="114"/>
      <c r="R249" s="114"/>
      <c r="S249" s="114"/>
      <c r="T249" s="114"/>
      <c r="U249" s="114"/>
      <c r="V249" s="114"/>
      <c r="W249" s="114"/>
      <c r="X249" s="114"/>
      <c r="Y249" s="114"/>
      <c r="Z249" s="114"/>
      <c r="AA249" s="114"/>
      <c r="AB249" s="114"/>
      <c r="AC249" s="114"/>
      <c r="AD249" s="114"/>
      <c r="AE249" s="114"/>
      <c r="AF249" s="114"/>
      <c r="AG249" s="114"/>
      <c r="AH249" s="114"/>
      <c r="AI249" s="114"/>
      <c r="AJ249" s="114"/>
      <c r="AK249" s="114"/>
      <c r="AL249" s="114"/>
      <c r="AM249" s="114"/>
      <c r="AN249" s="114"/>
      <c r="AO249" s="114"/>
      <c r="AP249" s="114"/>
      <c r="AQ249" s="114"/>
      <c r="AR249" s="114"/>
      <c r="AS249" s="114"/>
      <c r="AT249" s="114"/>
      <c r="AU249" s="114"/>
    </row>
    <row r="250" spans="11:47" ht="12.75" customHeight="1" x14ac:dyDescent="0.2">
      <c r="K250" s="114"/>
      <c r="L250" s="114"/>
      <c r="M250" s="114"/>
      <c r="N250" s="114"/>
      <c r="O250" s="114"/>
      <c r="P250" s="114"/>
      <c r="Q250" s="114"/>
      <c r="R250" s="114"/>
      <c r="S250" s="114"/>
      <c r="T250" s="114"/>
      <c r="U250" s="114"/>
      <c r="V250" s="114"/>
      <c r="W250" s="114"/>
      <c r="X250" s="114"/>
      <c r="Y250" s="114"/>
      <c r="Z250" s="114"/>
      <c r="AA250" s="114"/>
      <c r="AB250" s="114"/>
      <c r="AC250" s="114"/>
      <c r="AD250" s="114"/>
      <c r="AE250" s="114"/>
      <c r="AF250" s="114"/>
      <c r="AG250" s="114"/>
      <c r="AH250" s="114"/>
      <c r="AI250" s="114"/>
      <c r="AJ250" s="114"/>
      <c r="AK250" s="114"/>
      <c r="AL250" s="114"/>
      <c r="AM250" s="114"/>
      <c r="AN250" s="114"/>
      <c r="AO250" s="114"/>
      <c r="AP250" s="114"/>
      <c r="AQ250" s="114"/>
      <c r="AR250" s="114"/>
      <c r="AS250" s="114"/>
      <c r="AT250" s="114"/>
      <c r="AU250" s="114"/>
    </row>
    <row r="251" spans="11:47" ht="12.75" customHeight="1" x14ac:dyDescent="0.2">
      <c r="K251" s="114"/>
      <c r="L251" s="114"/>
      <c r="M251" s="114"/>
      <c r="N251" s="114"/>
      <c r="O251" s="114"/>
      <c r="P251" s="114"/>
      <c r="Q251" s="114"/>
      <c r="R251" s="114"/>
      <c r="S251" s="114"/>
      <c r="T251" s="114"/>
      <c r="U251" s="114"/>
      <c r="V251" s="114"/>
      <c r="W251" s="114"/>
      <c r="X251" s="114"/>
      <c r="Y251" s="114"/>
      <c r="Z251" s="114"/>
      <c r="AA251" s="114"/>
      <c r="AB251" s="114"/>
      <c r="AC251" s="114"/>
      <c r="AD251" s="114"/>
      <c r="AE251" s="114"/>
      <c r="AF251" s="114"/>
      <c r="AG251" s="114"/>
      <c r="AH251" s="114"/>
      <c r="AI251" s="114"/>
      <c r="AJ251" s="114"/>
      <c r="AK251" s="114"/>
      <c r="AL251" s="114"/>
      <c r="AM251" s="114"/>
      <c r="AN251" s="114"/>
      <c r="AO251" s="114"/>
      <c r="AP251" s="114"/>
      <c r="AQ251" s="114"/>
      <c r="AR251" s="114"/>
      <c r="AS251" s="114"/>
      <c r="AT251" s="114"/>
      <c r="AU251" s="114"/>
    </row>
    <row r="252" spans="11:47" ht="12.75" customHeight="1" x14ac:dyDescent="0.2">
      <c r="K252" s="114"/>
      <c r="L252" s="114"/>
      <c r="M252" s="114"/>
      <c r="N252" s="114"/>
      <c r="O252" s="114"/>
      <c r="P252" s="114"/>
      <c r="Q252" s="114"/>
      <c r="R252" s="114"/>
      <c r="S252" s="114"/>
      <c r="T252" s="114"/>
      <c r="U252" s="114"/>
      <c r="V252" s="114"/>
      <c r="W252" s="114"/>
      <c r="X252" s="114"/>
      <c r="Y252" s="114"/>
      <c r="Z252" s="114"/>
      <c r="AA252" s="114"/>
      <c r="AB252" s="114"/>
      <c r="AC252" s="114"/>
      <c r="AD252" s="114"/>
      <c r="AE252" s="114"/>
      <c r="AF252" s="114"/>
      <c r="AG252" s="114"/>
      <c r="AH252" s="114"/>
      <c r="AI252" s="114"/>
      <c r="AJ252" s="114"/>
      <c r="AK252" s="114"/>
      <c r="AL252" s="114"/>
      <c r="AM252" s="114"/>
      <c r="AN252" s="114"/>
      <c r="AO252" s="114"/>
      <c r="AP252" s="114"/>
      <c r="AQ252" s="114"/>
      <c r="AR252" s="114"/>
      <c r="AS252" s="114"/>
      <c r="AT252" s="114"/>
      <c r="AU252" s="114"/>
    </row>
    <row r="253" spans="11:47" ht="12.75" customHeight="1" x14ac:dyDescent="0.2">
      <c r="K253" s="114"/>
      <c r="L253" s="114"/>
      <c r="M253" s="114"/>
      <c r="N253" s="114"/>
      <c r="O253" s="114"/>
      <c r="P253" s="114"/>
      <c r="Q253" s="114"/>
      <c r="R253" s="114"/>
      <c r="S253" s="114"/>
      <c r="T253" s="114"/>
      <c r="U253" s="114"/>
      <c r="V253" s="114"/>
      <c r="W253" s="114"/>
      <c r="X253" s="114"/>
      <c r="Y253" s="114"/>
      <c r="Z253" s="114"/>
      <c r="AA253" s="114"/>
      <c r="AB253" s="114"/>
      <c r="AC253" s="114"/>
      <c r="AD253" s="114"/>
      <c r="AE253" s="114"/>
      <c r="AF253" s="114"/>
      <c r="AG253" s="114"/>
      <c r="AH253" s="114"/>
      <c r="AI253" s="114"/>
      <c r="AJ253" s="114"/>
      <c r="AK253" s="114"/>
      <c r="AL253" s="114"/>
      <c r="AM253" s="114"/>
      <c r="AN253" s="114"/>
      <c r="AO253" s="114"/>
      <c r="AP253" s="114"/>
      <c r="AQ253" s="114"/>
      <c r="AR253" s="114"/>
      <c r="AS253" s="114"/>
      <c r="AT253" s="114"/>
      <c r="AU253" s="114"/>
    </row>
    <row r="254" spans="11:47" ht="12.75" customHeight="1" x14ac:dyDescent="0.2">
      <c r="K254" s="114"/>
      <c r="L254" s="114"/>
      <c r="M254" s="114"/>
      <c r="N254" s="114"/>
      <c r="O254" s="114"/>
      <c r="P254" s="114"/>
      <c r="Q254" s="114"/>
      <c r="R254" s="114"/>
      <c r="S254" s="114"/>
      <c r="T254" s="114"/>
      <c r="U254" s="114"/>
      <c r="V254" s="114"/>
      <c r="W254" s="114"/>
      <c r="X254" s="114"/>
      <c r="Y254" s="114"/>
      <c r="Z254" s="114"/>
      <c r="AA254" s="114"/>
      <c r="AB254" s="114"/>
      <c r="AC254" s="114"/>
      <c r="AD254" s="114"/>
      <c r="AE254" s="114"/>
      <c r="AF254" s="114"/>
      <c r="AG254" s="114"/>
      <c r="AH254" s="114"/>
      <c r="AI254" s="114"/>
      <c r="AJ254" s="114"/>
      <c r="AK254" s="114"/>
      <c r="AL254" s="114"/>
      <c r="AM254" s="114"/>
      <c r="AN254" s="114"/>
      <c r="AO254" s="114"/>
      <c r="AP254" s="114"/>
      <c r="AQ254" s="114"/>
      <c r="AR254" s="114"/>
      <c r="AS254" s="114"/>
      <c r="AT254" s="114"/>
      <c r="AU254" s="114"/>
    </row>
    <row r="255" spans="11:47" ht="12.75" customHeight="1" x14ac:dyDescent="0.2">
      <c r="K255" s="114"/>
      <c r="L255" s="114"/>
      <c r="M255" s="114"/>
      <c r="N255" s="114"/>
      <c r="O255" s="114"/>
      <c r="P255" s="114"/>
      <c r="Q255" s="114"/>
      <c r="R255" s="114"/>
      <c r="S255" s="114"/>
      <c r="T255" s="114"/>
      <c r="U255" s="114"/>
      <c r="V255" s="114"/>
      <c r="W255" s="114"/>
      <c r="X255" s="114"/>
      <c r="Y255" s="114"/>
      <c r="Z255" s="114"/>
      <c r="AA255" s="114"/>
      <c r="AB255" s="114"/>
      <c r="AC255" s="114"/>
      <c r="AD255" s="114"/>
      <c r="AE255" s="114"/>
      <c r="AF255" s="114"/>
      <c r="AG255" s="114"/>
      <c r="AH255" s="114"/>
      <c r="AI255" s="114"/>
      <c r="AJ255" s="114"/>
      <c r="AK255" s="114"/>
      <c r="AL255" s="114"/>
      <c r="AM255" s="114"/>
      <c r="AN255" s="114"/>
      <c r="AO255" s="114"/>
      <c r="AP255" s="114"/>
      <c r="AQ255" s="114"/>
      <c r="AR255" s="114"/>
      <c r="AS255" s="114"/>
      <c r="AT255" s="114"/>
      <c r="AU255" s="114"/>
    </row>
    <row r="256" spans="11:47" ht="12.75" customHeight="1" x14ac:dyDescent="0.2">
      <c r="K256" s="114"/>
      <c r="L256" s="114"/>
      <c r="M256" s="114"/>
      <c r="N256" s="114"/>
      <c r="O256" s="114"/>
      <c r="P256" s="114"/>
      <c r="Q256" s="114"/>
      <c r="R256" s="114"/>
      <c r="S256" s="114"/>
      <c r="T256" s="114"/>
      <c r="U256" s="114"/>
      <c r="V256" s="114"/>
      <c r="W256" s="114"/>
      <c r="X256" s="114"/>
      <c r="Y256" s="114"/>
      <c r="Z256" s="114"/>
      <c r="AA256" s="114"/>
      <c r="AB256" s="114"/>
      <c r="AC256" s="114"/>
      <c r="AD256" s="114"/>
      <c r="AE256" s="114"/>
      <c r="AF256" s="114"/>
      <c r="AG256" s="114"/>
      <c r="AH256" s="114"/>
      <c r="AI256" s="114"/>
      <c r="AJ256" s="114"/>
      <c r="AK256" s="114"/>
      <c r="AL256" s="114"/>
      <c r="AM256" s="114"/>
      <c r="AN256" s="114"/>
      <c r="AO256" s="114"/>
      <c r="AP256" s="114"/>
      <c r="AQ256" s="114"/>
      <c r="AR256" s="114"/>
      <c r="AS256" s="114"/>
      <c r="AT256" s="114"/>
      <c r="AU256" s="114"/>
    </row>
    <row r="257" spans="11:47" ht="12.75" customHeight="1" x14ac:dyDescent="0.2">
      <c r="K257" s="114"/>
      <c r="L257" s="114"/>
      <c r="M257" s="114"/>
      <c r="N257" s="114"/>
      <c r="O257" s="114"/>
      <c r="P257" s="114"/>
      <c r="Q257" s="114"/>
      <c r="R257" s="114"/>
      <c r="S257" s="114"/>
      <c r="T257" s="114"/>
      <c r="U257" s="114"/>
      <c r="V257" s="114"/>
      <c r="W257" s="114"/>
      <c r="X257" s="114"/>
      <c r="Y257" s="114"/>
      <c r="Z257" s="114"/>
      <c r="AA257" s="114"/>
      <c r="AB257" s="114"/>
      <c r="AC257" s="114"/>
      <c r="AD257" s="114"/>
      <c r="AE257" s="114"/>
      <c r="AF257" s="114"/>
      <c r="AG257" s="114"/>
      <c r="AH257" s="114"/>
      <c r="AI257" s="114"/>
      <c r="AJ257" s="114"/>
      <c r="AK257" s="114"/>
      <c r="AL257" s="114"/>
      <c r="AM257" s="114"/>
      <c r="AN257" s="114"/>
      <c r="AO257" s="114"/>
      <c r="AP257" s="114"/>
      <c r="AQ257" s="114"/>
      <c r="AR257" s="114"/>
      <c r="AS257" s="114"/>
      <c r="AT257" s="114"/>
      <c r="AU257" s="114"/>
    </row>
    <row r="258" spans="11:47" ht="12.75" customHeight="1" x14ac:dyDescent="0.2">
      <c r="K258" s="114"/>
      <c r="L258" s="114"/>
      <c r="M258" s="114"/>
      <c r="N258" s="114"/>
      <c r="O258" s="114"/>
      <c r="P258" s="114"/>
      <c r="Q258" s="114"/>
      <c r="R258" s="114"/>
      <c r="S258" s="114"/>
      <c r="T258" s="114"/>
      <c r="U258" s="114"/>
      <c r="V258" s="114"/>
      <c r="W258" s="114"/>
      <c r="X258" s="114"/>
      <c r="Y258" s="114"/>
      <c r="Z258" s="114"/>
      <c r="AA258" s="114"/>
      <c r="AB258" s="114"/>
      <c r="AC258" s="114"/>
      <c r="AD258" s="114"/>
      <c r="AE258" s="114"/>
      <c r="AF258" s="114"/>
      <c r="AG258" s="114"/>
      <c r="AH258" s="114"/>
      <c r="AI258" s="114"/>
      <c r="AJ258" s="114"/>
      <c r="AK258" s="114"/>
      <c r="AL258" s="114"/>
      <c r="AM258" s="114"/>
      <c r="AN258" s="114"/>
      <c r="AO258" s="114"/>
      <c r="AP258" s="114"/>
      <c r="AQ258" s="114"/>
      <c r="AR258" s="114"/>
      <c r="AS258" s="114"/>
      <c r="AT258" s="114"/>
      <c r="AU258" s="114"/>
    </row>
    <row r="259" spans="11:47" ht="12.75" customHeight="1" x14ac:dyDescent="0.2">
      <c r="K259" s="114"/>
      <c r="L259" s="114"/>
      <c r="M259" s="114"/>
      <c r="N259" s="114"/>
      <c r="O259" s="114"/>
      <c r="P259" s="114"/>
      <c r="Q259" s="114"/>
      <c r="R259" s="114"/>
      <c r="S259" s="114"/>
      <c r="T259" s="114"/>
      <c r="U259" s="114"/>
      <c r="V259" s="114"/>
      <c r="W259" s="114"/>
      <c r="X259" s="114"/>
      <c r="Y259" s="114"/>
      <c r="Z259" s="114"/>
      <c r="AA259" s="114"/>
      <c r="AB259" s="114"/>
      <c r="AC259" s="114"/>
      <c r="AD259" s="114"/>
      <c r="AE259" s="114"/>
      <c r="AF259" s="114"/>
      <c r="AG259" s="114"/>
      <c r="AH259" s="114"/>
      <c r="AI259" s="114"/>
      <c r="AJ259" s="114"/>
      <c r="AK259" s="114"/>
      <c r="AL259" s="114"/>
      <c r="AM259" s="114"/>
      <c r="AN259" s="114"/>
      <c r="AO259" s="114"/>
      <c r="AP259" s="114"/>
      <c r="AQ259" s="114"/>
      <c r="AR259" s="114"/>
      <c r="AS259" s="114"/>
      <c r="AT259" s="114"/>
      <c r="AU259" s="114"/>
    </row>
    <row r="260" spans="11:47" ht="12.75" customHeight="1" x14ac:dyDescent="0.2">
      <c r="K260" s="114"/>
      <c r="L260" s="114"/>
      <c r="M260" s="114"/>
      <c r="N260" s="114"/>
      <c r="O260" s="114"/>
      <c r="P260" s="114"/>
      <c r="Q260" s="114"/>
      <c r="R260" s="114"/>
      <c r="S260" s="114"/>
      <c r="T260" s="114"/>
      <c r="U260" s="114"/>
      <c r="V260" s="114"/>
      <c r="W260" s="114"/>
      <c r="X260" s="114"/>
      <c r="Y260" s="114"/>
      <c r="Z260" s="114"/>
      <c r="AA260" s="114"/>
      <c r="AB260" s="114"/>
      <c r="AC260" s="114"/>
      <c r="AD260" s="114"/>
      <c r="AE260" s="114"/>
      <c r="AF260" s="114"/>
      <c r="AG260" s="114"/>
      <c r="AH260" s="114"/>
      <c r="AI260" s="114"/>
      <c r="AJ260" s="114"/>
      <c r="AK260" s="114"/>
      <c r="AL260" s="114"/>
      <c r="AM260" s="114"/>
      <c r="AN260" s="114"/>
      <c r="AO260" s="114"/>
      <c r="AP260" s="114"/>
      <c r="AQ260" s="114"/>
      <c r="AR260" s="114"/>
      <c r="AS260" s="114"/>
      <c r="AT260" s="114"/>
      <c r="AU260" s="114"/>
    </row>
    <row r="261" spans="11:47" ht="12.75" customHeight="1" x14ac:dyDescent="0.2">
      <c r="K261" s="114"/>
      <c r="L261" s="114"/>
      <c r="M261" s="114"/>
      <c r="N261" s="114"/>
      <c r="O261" s="114"/>
      <c r="P261" s="114"/>
      <c r="Q261" s="114"/>
      <c r="R261" s="114"/>
      <c r="S261" s="114"/>
      <c r="T261" s="114"/>
      <c r="U261" s="114"/>
      <c r="V261" s="114"/>
      <c r="W261" s="114"/>
      <c r="X261" s="114"/>
      <c r="Y261" s="114"/>
      <c r="Z261" s="114"/>
      <c r="AA261" s="114"/>
      <c r="AB261" s="114"/>
      <c r="AC261" s="114"/>
      <c r="AD261" s="114"/>
      <c r="AE261" s="114"/>
      <c r="AF261" s="114"/>
      <c r="AG261" s="114"/>
      <c r="AH261" s="114"/>
      <c r="AI261" s="114"/>
      <c r="AJ261" s="114"/>
      <c r="AK261" s="114"/>
      <c r="AL261" s="114"/>
      <c r="AM261" s="114"/>
      <c r="AN261" s="114"/>
      <c r="AO261" s="114"/>
      <c r="AP261" s="114"/>
      <c r="AQ261" s="114"/>
      <c r="AR261" s="114"/>
      <c r="AS261" s="114"/>
      <c r="AT261" s="114"/>
      <c r="AU261" s="114"/>
    </row>
    <row r="262" spans="11:47" ht="12.75" customHeight="1" x14ac:dyDescent="0.2">
      <c r="K262" s="114"/>
      <c r="L262" s="114"/>
      <c r="M262" s="114"/>
      <c r="N262" s="114"/>
      <c r="O262" s="114"/>
      <c r="P262" s="114"/>
      <c r="Q262" s="114"/>
      <c r="R262" s="114"/>
      <c r="S262" s="114"/>
      <c r="T262" s="114"/>
      <c r="U262" s="114"/>
      <c r="V262" s="114"/>
      <c r="W262" s="114"/>
      <c r="X262" s="114"/>
      <c r="Y262" s="114"/>
      <c r="Z262" s="114"/>
      <c r="AA262" s="114"/>
      <c r="AB262" s="114"/>
      <c r="AC262" s="114"/>
      <c r="AD262" s="114"/>
      <c r="AE262" s="114"/>
      <c r="AF262" s="114"/>
      <c r="AG262" s="114"/>
      <c r="AH262" s="114"/>
      <c r="AI262" s="114"/>
      <c r="AJ262" s="114"/>
      <c r="AK262" s="114"/>
      <c r="AL262" s="114"/>
      <c r="AM262" s="114"/>
      <c r="AN262" s="114"/>
      <c r="AO262" s="114"/>
      <c r="AP262" s="114"/>
      <c r="AQ262" s="114"/>
      <c r="AR262" s="114"/>
      <c r="AS262" s="114"/>
      <c r="AT262" s="114"/>
      <c r="AU262" s="114"/>
    </row>
    <row r="263" spans="11:47" ht="12.75" customHeight="1" x14ac:dyDescent="0.2">
      <c r="K263" s="114"/>
      <c r="L263" s="114"/>
      <c r="M263" s="114"/>
      <c r="N263" s="114"/>
      <c r="O263" s="114"/>
      <c r="P263" s="114"/>
      <c r="Q263" s="114"/>
      <c r="R263" s="114"/>
      <c r="S263" s="114"/>
      <c r="T263" s="114"/>
      <c r="U263" s="114"/>
      <c r="V263" s="114"/>
      <c r="W263" s="114"/>
      <c r="X263" s="114"/>
      <c r="Y263" s="114"/>
      <c r="Z263" s="114"/>
      <c r="AA263" s="114"/>
      <c r="AB263" s="114"/>
      <c r="AC263" s="114"/>
      <c r="AD263" s="114"/>
      <c r="AE263" s="114"/>
      <c r="AF263" s="114"/>
      <c r="AG263" s="114"/>
      <c r="AH263" s="114"/>
      <c r="AI263" s="114"/>
      <c r="AJ263" s="114"/>
      <c r="AK263" s="114"/>
      <c r="AL263" s="114"/>
      <c r="AM263" s="114"/>
      <c r="AN263" s="114"/>
      <c r="AO263" s="114"/>
      <c r="AP263" s="114"/>
      <c r="AQ263" s="114"/>
      <c r="AR263" s="114"/>
      <c r="AS263" s="114"/>
      <c r="AT263" s="114"/>
      <c r="AU263" s="114"/>
    </row>
    <row r="264" spans="11:47" ht="12.75" customHeight="1" x14ac:dyDescent="0.2">
      <c r="K264" s="114"/>
      <c r="L264" s="114"/>
      <c r="M264" s="114"/>
      <c r="N264" s="114"/>
      <c r="O264" s="114"/>
      <c r="P264" s="114"/>
      <c r="Q264" s="114"/>
      <c r="R264" s="114"/>
      <c r="S264" s="114"/>
      <c r="T264" s="114"/>
      <c r="U264" s="114"/>
      <c r="V264" s="114"/>
      <c r="W264" s="114"/>
      <c r="X264" s="114"/>
      <c r="Y264" s="114"/>
      <c r="Z264" s="114"/>
      <c r="AA264" s="114"/>
      <c r="AB264" s="114"/>
      <c r="AC264" s="114"/>
      <c r="AD264" s="114"/>
      <c r="AE264" s="114"/>
      <c r="AF264" s="114"/>
      <c r="AG264" s="114"/>
      <c r="AH264" s="114"/>
      <c r="AI264" s="114"/>
      <c r="AJ264" s="114"/>
      <c r="AK264" s="114"/>
      <c r="AL264" s="114"/>
      <c r="AM264" s="114"/>
      <c r="AN264" s="114"/>
      <c r="AO264" s="114"/>
      <c r="AP264" s="114"/>
      <c r="AQ264" s="114"/>
      <c r="AR264" s="114"/>
      <c r="AS264" s="114"/>
      <c r="AT264" s="114"/>
      <c r="AU264" s="114"/>
    </row>
    <row r="265" spans="11:47" ht="12.75" customHeight="1" x14ac:dyDescent="0.2">
      <c r="K265" s="114"/>
      <c r="L265" s="114"/>
      <c r="M265" s="114"/>
      <c r="N265" s="114"/>
      <c r="O265" s="114"/>
      <c r="P265" s="114"/>
      <c r="Q265" s="114"/>
      <c r="R265" s="114"/>
      <c r="S265" s="114"/>
      <c r="T265" s="114"/>
      <c r="U265" s="114"/>
      <c r="V265" s="114"/>
      <c r="W265" s="114"/>
      <c r="X265" s="114"/>
      <c r="Y265" s="114"/>
      <c r="Z265" s="114"/>
      <c r="AA265" s="114"/>
      <c r="AB265" s="114"/>
      <c r="AC265" s="114"/>
      <c r="AD265" s="114"/>
      <c r="AE265" s="114"/>
      <c r="AF265" s="114"/>
      <c r="AG265" s="114"/>
      <c r="AH265" s="114"/>
      <c r="AI265" s="114"/>
      <c r="AJ265" s="114"/>
      <c r="AK265" s="114"/>
      <c r="AL265" s="114"/>
      <c r="AM265" s="114"/>
      <c r="AN265" s="114"/>
      <c r="AO265" s="114"/>
      <c r="AP265" s="114"/>
      <c r="AQ265" s="114"/>
      <c r="AR265" s="114"/>
      <c r="AS265" s="114"/>
      <c r="AT265" s="114"/>
      <c r="AU265" s="114"/>
    </row>
    <row r="266" spans="11:47" ht="12.75" customHeight="1" x14ac:dyDescent="0.2">
      <c r="K266" s="114"/>
      <c r="L266" s="114"/>
      <c r="M266" s="114"/>
      <c r="N266" s="114"/>
      <c r="O266" s="114"/>
      <c r="P266" s="114"/>
      <c r="Q266" s="114"/>
      <c r="R266" s="114"/>
      <c r="S266" s="114"/>
      <c r="T266" s="114"/>
      <c r="U266" s="114"/>
      <c r="V266" s="114"/>
      <c r="W266" s="114"/>
      <c r="X266" s="114"/>
      <c r="Y266" s="114"/>
      <c r="Z266" s="114"/>
      <c r="AA266" s="114"/>
      <c r="AB266" s="114"/>
      <c r="AC266" s="114"/>
      <c r="AD266" s="114"/>
      <c r="AE266" s="114"/>
      <c r="AF266" s="114"/>
      <c r="AG266" s="114"/>
      <c r="AH266" s="114"/>
      <c r="AI266" s="114"/>
      <c r="AJ266" s="114"/>
      <c r="AK266" s="114"/>
      <c r="AL266" s="114"/>
      <c r="AM266" s="114"/>
      <c r="AN266" s="114"/>
      <c r="AO266" s="114"/>
      <c r="AP266" s="114"/>
      <c r="AQ266" s="114"/>
      <c r="AR266" s="114"/>
      <c r="AS266" s="114"/>
      <c r="AT266" s="114"/>
      <c r="AU266" s="114"/>
    </row>
    <row r="267" spans="11:47" ht="12.75" customHeight="1" x14ac:dyDescent="0.2">
      <c r="K267" s="114"/>
      <c r="L267" s="114"/>
      <c r="M267" s="114"/>
      <c r="N267" s="114"/>
      <c r="O267" s="114"/>
      <c r="P267" s="114"/>
      <c r="Q267" s="114"/>
      <c r="R267" s="114"/>
      <c r="S267" s="114"/>
      <c r="T267" s="114"/>
      <c r="U267" s="114"/>
      <c r="V267" s="114"/>
      <c r="W267" s="114"/>
      <c r="X267" s="114"/>
      <c r="Y267" s="114"/>
      <c r="Z267" s="114"/>
      <c r="AA267" s="114"/>
      <c r="AB267" s="114"/>
      <c r="AC267" s="114"/>
      <c r="AD267" s="114"/>
      <c r="AE267" s="114"/>
      <c r="AF267" s="114"/>
      <c r="AG267" s="114"/>
      <c r="AH267" s="114"/>
      <c r="AI267" s="114"/>
      <c r="AJ267" s="114"/>
      <c r="AK267" s="114"/>
      <c r="AL267" s="114"/>
      <c r="AM267" s="114"/>
      <c r="AN267" s="114"/>
      <c r="AO267" s="114"/>
      <c r="AP267" s="114"/>
      <c r="AQ267" s="114"/>
      <c r="AR267" s="114"/>
      <c r="AS267" s="114"/>
      <c r="AT267" s="114"/>
      <c r="AU267" s="114"/>
    </row>
    <row r="268" spans="11:47" ht="12.75" customHeight="1" x14ac:dyDescent="0.2">
      <c r="K268" s="114"/>
      <c r="L268" s="114"/>
      <c r="M268" s="114"/>
      <c r="N268" s="114"/>
      <c r="O268" s="114"/>
      <c r="P268" s="114"/>
      <c r="Q268" s="114"/>
      <c r="R268" s="114"/>
      <c r="S268" s="114"/>
      <c r="T268" s="114"/>
      <c r="U268" s="114"/>
      <c r="V268" s="114"/>
      <c r="W268" s="114"/>
      <c r="X268" s="114"/>
      <c r="Y268" s="114"/>
      <c r="Z268" s="114"/>
      <c r="AA268" s="114"/>
      <c r="AB268" s="114"/>
      <c r="AC268" s="114"/>
      <c r="AD268" s="114"/>
      <c r="AE268" s="114"/>
      <c r="AF268" s="114"/>
      <c r="AG268" s="114"/>
      <c r="AH268" s="114"/>
      <c r="AI268" s="114"/>
      <c r="AJ268" s="114"/>
      <c r="AK268" s="114"/>
      <c r="AL268" s="114"/>
      <c r="AM268" s="114"/>
      <c r="AN268" s="114"/>
      <c r="AO268" s="114"/>
      <c r="AP268" s="114"/>
      <c r="AQ268" s="114"/>
      <c r="AR268" s="114"/>
      <c r="AS268" s="114"/>
      <c r="AT268" s="114"/>
      <c r="AU268" s="114"/>
    </row>
    <row r="269" spans="11:47" ht="12.75" customHeight="1" x14ac:dyDescent="0.2">
      <c r="K269" s="114"/>
      <c r="L269" s="114"/>
      <c r="M269" s="114"/>
      <c r="N269" s="114"/>
      <c r="O269" s="114"/>
      <c r="P269" s="114"/>
      <c r="Q269" s="114"/>
      <c r="R269" s="114"/>
      <c r="S269" s="114"/>
      <c r="T269" s="114"/>
      <c r="U269" s="114"/>
      <c r="V269" s="114"/>
      <c r="W269" s="114"/>
      <c r="X269" s="114"/>
      <c r="Y269" s="114"/>
      <c r="Z269" s="114"/>
      <c r="AA269" s="114"/>
      <c r="AB269" s="114"/>
      <c r="AC269" s="114"/>
      <c r="AD269" s="114"/>
      <c r="AE269" s="114"/>
      <c r="AF269" s="114"/>
      <c r="AG269" s="114"/>
      <c r="AH269" s="114"/>
      <c r="AI269" s="114"/>
      <c r="AJ269" s="114"/>
      <c r="AK269" s="114"/>
      <c r="AL269" s="114"/>
      <c r="AM269" s="114"/>
      <c r="AN269" s="114"/>
      <c r="AO269" s="114"/>
      <c r="AP269" s="114"/>
      <c r="AQ269" s="114"/>
      <c r="AR269" s="114"/>
      <c r="AS269" s="114"/>
      <c r="AT269" s="114"/>
      <c r="AU269" s="114"/>
    </row>
    <row r="270" spans="11:47" ht="12.75" customHeight="1" x14ac:dyDescent="0.2">
      <c r="K270" s="114"/>
      <c r="L270" s="114"/>
      <c r="M270" s="114"/>
      <c r="N270" s="114"/>
      <c r="O270" s="114"/>
      <c r="P270" s="114"/>
      <c r="Q270" s="114"/>
      <c r="R270" s="114"/>
      <c r="S270" s="114"/>
      <c r="T270" s="114"/>
      <c r="U270" s="114"/>
      <c r="V270" s="114"/>
      <c r="W270" s="114"/>
      <c r="X270" s="114"/>
      <c r="Y270" s="114"/>
      <c r="Z270" s="114"/>
      <c r="AA270" s="114"/>
      <c r="AB270" s="114"/>
      <c r="AC270" s="114"/>
      <c r="AD270" s="114"/>
      <c r="AE270" s="114"/>
      <c r="AF270" s="114"/>
      <c r="AG270" s="114"/>
      <c r="AH270" s="114"/>
      <c r="AI270" s="114"/>
      <c r="AJ270" s="114"/>
      <c r="AK270" s="114"/>
      <c r="AL270" s="114"/>
      <c r="AM270" s="114"/>
      <c r="AN270" s="114"/>
      <c r="AO270" s="114"/>
      <c r="AP270" s="114"/>
      <c r="AQ270" s="114"/>
      <c r="AR270" s="114"/>
      <c r="AS270" s="114"/>
      <c r="AT270" s="114"/>
      <c r="AU270" s="114"/>
    </row>
    <row r="271" spans="11:47" ht="12.75" customHeight="1" x14ac:dyDescent="0.2">
      <c r="K271" s="114"/>
      <c r="L271" s="114"/>
      <c r="M271" s="114"/>
      <c r="N271" s="114"/>
      <c r="O271" s="114"/>
      <c r="P271" s="114"/>
      <c r="Q271" s="114"/>
      <c r="R271" s="114"/>
      <c r="S271" s="114"/>
      <c r="T271" s="114"/>
      <c r="U271" s="114"/>
      <c r="V271" s="114"/>
      <c r="W271" s="114"/>
      <c r="X271" s="114"/>
      <c r="Y271" s="114"/>
      <c r="Z271" s="114"/>
      <c r="AA271" s="114"/>
      <c r="AB271" s="114"/>
      <c r="AC271" s="114"/>
      <c r="AD271" s="114"/>
      <c r="AE271" s="114"/>
      <c r="AF271" s="114"/>
      <c r="AG271" s="114"/>
      <c r="AH271" s="114"/>
      <c r="AI271" s="114"/>
      <c r="AJ271" s="114"/>
      <c r="AK271" s="114"/>
      <c r="AL271" s="114"/>
      <c r="AM271" s="114"/>
      <c r="AN271" s="114"/>
      <c r="AO271" s="114"/>
      <c r="AP271" s="114"/>
      <c r="AQ271" s="114"/>
      <c r="AR271" s="114"/>
      <c r="AS271" s="114"/>
      <c r="AT271" s="114"/>
      <c r="AU271" s="114"/>
    </row>
    <row r="272" spans="11:47" ht="12.75" customHeight="1" x14ac:dyDescent="0.2">
      <c r="K272" s="114"/>
      <c r="L272" s="114"/>
      <c r="M272" s="114"/>
      <c r="N272" s="114"/>
      <c r="O272" s="114"/>
      <c r="P272" s="114"/>
      <c r="Q272" s="114"/>
      <c r="R272" s="114"/>
      <c r="S272" s="114"/>
      <c r="T272" s="114"/>
      <c r="U272" s="114"/>
      <c r="V272" s="114"/>
      <c r="W272" s="114"/>
      <c r="X272" s="114"/>
      <c r="Y272" s="114"/>
      <c r="Z272" s="114"/>
      <c r="AA272" s="114"/>
      <c r="AB272" s="114"/>
      <c r="AC272" s="114"/>
      <c r="AD272" s="114"/>
      <c r="AE272" s="114"/>
      <c r="AF272" s="114"/>
      <c r="AG272" s="114"/>
      <c r="AH272" s="114"/>
      <c r="AI272" s="114"/>
      <c r="AJ272" s="114"/>
      <c r="AK272" s="114"/>
      <c r="AL272" s="114"/>
      <c r="AM272" s="114"/>
      <c r="AN272" s="114"/>
      <c r="AO272" s="114"/>
      <c r="AP272" s="114"/>
      <c r="AQ272" s="114"/>
      <c r="AR272" s="114"/>
      <c r="AS272" s="114"/>
      <c r="AT272" s="114"/>
      <c r="AU272" s="114"/>
    </row>
    <row r="273" spans="11:47" ht="12.75" customHeight="1" x14ac:dyDescent="0.2">
      <c r="K273" s="114"/>
      <c r="L273" s="114"/>
      <c r="M273" s="114"/>
      <c r="N273" s="114"/>
      <c r="O273" s="114"/>
      <c r="P273" s="114"/>
      <c r="Q273" s="114"/>
      <c r="R273" s="114"/>
      <c r="S273" s="114"/>
      <c r="T273" s="114"/>
      <c r="U273" s="114"/>
      <c r="V273" s="114"/>
      <c r="W273" s="114"/>
      <c r="X273" s="114"/>
      <c r="Y273" s="114"/>
      <c r="Z273" s="114"/>
      <c r="AA273" s="114"/>
      <c r="AB273" s="114"/>
      <c r="AC273" s="114"/>
      <c r="AD273" s="114"/>
      <c r="AE273" s="114"/>
      <c r="AF273" s="114"/>
      <c r="AG273" s="114"/>
      <c r="AH273" s="114"/>
      <c r="AI273" s="114"/>
      <c r="AJ273" s="114"/>
      <c r="AK273" s="114"/>
      <c r="AL273" s="114"/>
      <c r="AM273" s="114"/>
      <c r="AN273" s="114"/>
      <c r="AO273" s="114"/>
      <c r="AP273" s="114"/>
      <c r="AQ273" s="114"/>
      <c r="AR273" s="114"/>
      <c r="AS273" s="114"/>
      <c r="AT273" s="114"/>
      <c r="AU273" s="114"/>
    </row>
    <row r="274" spans="11:47" ht="12.75" customHeight="1" x14ac:dyDescent="0.2">
      <c r="K274" s="114"/>
      <c r="L274" s="114"/>
      <c r="M274" s="114"/>
      <c r="N274" s="114"/>
      <c r="O274" s="114"/>
      <c r="P274" s="114"/>
      <c r="Q274" s="114"/>
      <c r="R274" s="114"/>
      <c r="S274" s="114"/>
      <c r="T274" s="114"/>
      <c r="U274" s="114"/>
      <c r="V274" s="114"/>
      <c r="W274" s="114"/>
      <c r="X274" s="114"/>
      <c r="Y274" s="114"/>
      <c r="Z274" s="114"/>
      <c r="AA274" s="114"/>
      <c r="AB274" s="114"/>
      <c r="AC274" s="114"/>
      <c r="AD274" s="114"/>
      <c r="AE274" s="114"/>
      <c r="AF274" s="114"/>
      <c r="AG274" s="114"/>
      <c r="AH274" s="114"/>
      <c r="AI274" s="114"/>
      <c r="AJ274" s="114"/>
      <c r="AK274" s="114"/>
      <c r="AL274" s="114"/>
      <c r="AM274" s="114"/>
      <c r="AN274" s="114"/>
      <c r="AO274" s="114"/>
      <c r="AP274" s="114"/>
      <c r="AQ274" s="114"/>
      <c r="AR274" s="114"/>
      <c r="AS274" s="114"/>
      <c r="AT274" s="114"/>
      <c r="AU274" s="114"/>
    </row>
    <row r="275" spans="11:47" ht="12.75" customHeight="1" x14ac:dyDescent="0.2">
      <c r="K275" s="114"/>
      <c r="L275" s="114"/>
      <c r="M275" s="114"/>
      <c r="N275" s="114"/>
      <c r="O275" s="114"/>
      <c r="P275" s="114"/>
      <c r="Q275" s="114"/>
      <c r="R275" s="114"/>
      <c r="S275" s="114"/>
      <c r="T275" s="114"/>
      <c r="U275" s="114"/>
      <c r="V275" s="114"/>
      <c r="W275" s="114"/>
      <c r="X275" s="114"/>
      <c r="Y275" s="114"/>
      <c r="Z275" s="114"/>
      <c r="AA275" s="114"/>
      <c r="AB275" s="114"/>
      <c r="AC275" s="114"/>
      <c r="AD275" s="114"/>
      <c r="AE275" s="114"/>
      <c r="AF275" s="114"/>
      <c r="AG275" s="114"/>
      <c r="AH275" s="114"/>
      <c r="AI275" s="114"/>
      <c r="AJ275" s="114"/>
      <c r="AK275" s="114"/>
      <c r="AL275" s="114"/>
      <c r="AM275" s="114"/>
      <c r="AN275" s="114"/>
      <c r="AO275" s="114"/>
      <c r="AP275" s="114"/>
      <c r="AQ275" s="114"/>
      <c r="AR275" s="114"/>
      <c r="AS275" s="114"/>
      <c r="AT275" s="114"/>
      <c r="AU275" s="114"/>
    </row>
    <row r="276" spans="11:47" ht="12.75" customHeight="1" x14ac:dyDescent="0.2">
      <c r="K276" s="114"/>
      <c r="L276" s="114"/>
      <c r="M276" s="114"/>
      <c r="N276" s="114"/>
      <c r="O276" s="114"/>
      <c r="P276" s="114"/>
      <c r="Q276" s="114"/>
      <c r="R276" s="114"/>
      <c r="S276" s="114"/>
      <c r="T276" s="114"/>
      <c r="U276" s="114"/>
      <c r="V276" s="114"/>
      <c r="W276" s="114"/>
      <c r="X276" s="114"/>
      <c r="Y276" s="114"/>
      <c r="Z276" s="114"/>
      <c r="AA276" s="114"/>
      <c r="AB276" s="114"/>
      <c r="AC276" s="114"/>
      <c r="AD276" s="114"/>
      <c r="AE276" s="114"/>
      <c r="AF276" s="114"/>
      <c r="AG276" s="114"/>
      <c r="AH276" s="114"/>
      <c r="AI276" s="114"/>
      <c r="AJ276" s="114"/>
      <c r="AK276" s="114"/>
      <c r="AL276" s="114"/>
      <c r="AM276" s="114"/>
      <c r="AN276" s="114"/>
      <c r="AO276" s="114"/>
      <c r="AP276" s="114"/>
      <c r="AQ276" s="114"/>
      <c r="AR276" s="114"/>
      <c r="AS276" s="114"/>
      <c r="AT276" s="114"/>
      <c r="AU276" s="114"/>
    </row>
    <row r="277" spans="11:47" ht="12.75" customHeight="1" x14ac:dyDescent="0.2">
      <c r="K277" s="114"/>
      <c r="L277" s="114"/>
      <c r="M277" s="114"/>
      <c r="N277" s="114"/>
      <c r="O277" s="114"/>
      <c r="P277" s="114"/>
      <c r="Q277" s="114"/>
      <c r="R277" s="114"/>
      <c r="S277" s="114"/>
      <c r="T277" s="114"/>
      <c r="U277" s="114"/>
      <c r="V277" s="114"/>
      <c r="W277" s="114"/>
      <c r="X277" s="114"/>
      <c r="Y277" s="114"/>
      <c r="Z277" s="114"/>
      <c r="AA277" s="114"/>
      <c r="AB277" s="114"/>
      <c r="AC277" s="114"/>
      <c r="AD277" s="114"/>
      <c r="AE277" s="114"/>
      <c r="AF277" s="114"/>
      <c r="AG277" s="114"/>
      <c r="AH277" s="114"/>
      <c r="AI277" s="114"/>
      <c r="AJ277" s="114"/>
      <c r="AK277" s="114"/>
      <c r="AL277" s="114"/>
      <c r="AM277" s="114"/>
      <c r="AN277" s="114"/>
      <c r="AO277" s="114"/>
      <c r="AP277" s="114"/>
      <c r="AQ277" s="114"/>
      <c r="AR277" s="114"/>
      <c r="AS277" s="114"/>
      <c r="AT277" s="114"/>
      <c r="AU277" s="114"/>
    </row>
    <row r="278" spans="11:47" ht="12.75" customHeight="1" x14ac:dyDescent="0.2">
      <c r="K278" s="114"/>
      <c r="L278" s="114"/>
      <c r="M278" s="114"/>
      <c r="N278" s="114"/>
      <c r="O278" s="114"/>
      <c r="P278" s="114"/>
      <c r="Q278" s="114"/>
      <c r="R278" s="114"/>
      <c r="S278" s="114"/>
      <c r="T278" s="114"/>
      <c r="U278" s="114"/>
      <c r="V278" s="114"/>
      <c r="W278" s="114"/>
      <c r="X278" s="114"/>
      <c r="Y278" s="114"/>
      <c r="Z278" s="114"/>
      <c r="AA278" s="114"/>
      <c r="AB278" s="114"/>
      <c r="AC278" s="114"/>
      <c r="AD278" s="114"/>
      <c r="AE278" s="114"/>
      <c r="AF278" s="114"/>
      <c r="AG278" s="114"/>
      <c r="AH278" s="114"/>
      <c r="AI278" s="114"/>
      <c r="AJ278" s="114"/>
      <c r="AK278" s="114"/>
      <c r="AL278" s="114"/>
      <c r="AM278" s="114"/>
      <c r="AN278" s="114"/>
      <c r="AO278" s="114"/>
      <c r="AP278" s="114"/>
      <c r="AQ278" s="114"/>
      <c r="AR278" s="114"/>
      <c r="AS278" s="114"/>
      <c r="AT278" s="114"/>
      <c r="AU278" s="114"/>
    </row>
    <row r="279" spans="11:47" ht="12.75" customHeight="1" x14ac:dyDescent="0.2">
      <c r="K279" s="114"/>
      <c r="L279" s="114"/>
      <c r="M279" s="114"/>
      <c r="N279" s="114"/>
      <c r="O279" s="114"/>
      <c r="P279" s="114"/>
      <c r="Q279" s="114"/>
      <c r="R279" s="114"/>
      <c r="S279" s="114"/>
      <c r="T279" s="114"/>
      <c r="U279" s="114"/>
      <c r="V279" s="114"/>
      <c r="W279" s="114"/>
      <c r="X279" s="114"/>
      <c r="Y279" s="114"/>
      <c r="Z279" s="114"/>
      <c r="AA279" s="114"/>
      <c r="AB279" s="114"/>
      <c r="AC279" s="114"/>
      <c r="AD279" s="114"/>
      <c r="AE279" s="114"/>
      <c r="AF279" s="114"/>
      <c r="AG279" s="114"/>
      <c r="AH279" s="114"/>
      <c r="AI279" s="114"/>
      <c r="AJ279" s="114"/>
      <c r="AK279" s="114"/>
      <c r="AL279" s="114"/>
      <c r="AM279" s="114"/>
      <c r="AN279" s="114"/>
      <c r="AO279" s="114"/>
      <c r="AP279" s="114"/>
      <c r="AQ279" s="114"/>
      <c r="AR279" s="114"/>
      <c r="AS279" s="114"/>
      <c r="AT279" s="114"/>
      <c r="AU279" s="114"/>
    </row>
    <row r="280" spans="11:47" ht="12.75" customHeight="1" x14ac:dyDescent="0.2">
      <c r="K280" s="114"/>
      <c r="L280" s="114"/>
      <c r="M280" s="114"/>
      <c r="N280" s="114"/>
      <c r="O280" s="114"/>
      <c r="P280" s="114"/>
      <c r="Q280" s="114"/>
      <c r="R280" s="114"/>
      <c r="S280" s="114"/>
      <c r="T280" s="114"/>
      <c r="U280" s="114"/>
      <c r="V280" s="114"/>
      <c r="W280" s="114"/>
      <c r="X280" s="114"/>
      <c r="Y280" s="114"/>
      <c r="Z280" s="114"/>
      <c r="AA280" s="114"/>
      <c r="AB280" s="114"/>
      <c r="AC280" s="114"/>
      <c r="AD280" s="114"/>
      <c r="AE280" s="114"/>
      <c r="AF280" s="114"/>
      <c r="AG280" s="114"/>
      <c r="AH280" s="114"/>
      <c r="AI280" s="114"/>
      <c r="AJ280" s="114"/>
      <c r="AK280" s="114"/>
      <c r="AL280" s="114"/>
      <c r="AM280" s="114"/>
      <c r="AN280" s="114"/>
      <c r="AO280" s="114"/>
      <c r="AP280" s="114"/>
      <c r="AQ280" s="114"/>
      <c r="AR280" s="114"/>
      <c r="AS280" s="114"/>
      <c r="AT280" s="114"/>
      <c r="AU280" s="114"/>
    </row>
    <row r="281" spans="11:47" ht="12.75" customHeight="1" x14ac:dyDescent="0.2">
      <c r="K281" s="114"/>
      <c r="L281" s="114"/>
      <c r="M281" s="114"/>
      <c r="N281" s="114"/>
      <c r="O281" s="114"/>
      <c r="P281" s="114"/>
      <c r="Q281" s="114"/>
      <c r="R281" s="114"/>
      <c r="S281" s="114"/>
      <c r="T281" s="114"/>
      <c r="U281" s="114"/>
      <c r="V281" s="114"/>
      <c r="W281" s="114"/>
      <c r="X281" s="114"/>
      <c r="Y281" s="114"/>
      <c r="Z281" s="114"/>
      <c r="AA281" s="114"/>
      <c r="AB281" s="114"/>
      <c r="AC281" s="114"/>
      <c r="AD281" s="114"/>
      <c r="AE281" s="114"/>
      <c r="AF281" s="114"/>
      <c r="AG281" s="114"/>
      <c r="AH281" s="114"/>
      <c r="AI281" s="114"/>
      <c r="AJ281" s="114"/>
      <c r="AK281" s="114"/>
      <c r="AL281" s="114"/>
      <c r="AM281" s="114"/>
      <c r="AN281" s="114"/>
      <c r="AO281" s="114"/>
      <c r="AP281" s="114"/>
      <c r="AQ281" s="114"/>
      <c r="AR281" s="114"/>
      <c r="AS281" s="114"/>
      <c r="AT281" s="114"/>
      <c r="AU281" s="114"/>
    </row>
    <row r="282" spans="11:47" ht="12.75" customHeight="1" x14ac:dyDescent="0.2">
      <c r="K282" s="114"/>
      <c r="L282" s="114"/>
      <c r="M282" s="114"/>
      <c r="N282" s="114"/>
      <c r="O282" s="114"/>
      <c r="P282" s="114"/>
      <c r="Q282" s="114"/>
      <c r="R282" s="114"/>
      <c r="S282" s="114"/>
      <c r="T282" s="114"/>
      <c r="U282" s="114"/>
      <c r="V282" s="114"/>
      <c r="W282" s="114"/>
      <c r="X282" s="114"/>
      <c r="Y282" s="114"/>
      <c r="Z282" s="114"/>
      <c r="AA282" s="114"/>
      <c r="AB282" s="114"/>
      <c r="AC282" s="114"/>
      <c r="AD282" s="114"/>
      <c r="AE282" s="114"/>
      <c r="AF282" s="114"/>
      <c r="AG282" s="114"/>
      <c r="AH282" s="114"/>
      <c r="AI282" s="114"/>
      <c r="AJ282" s="114"/>
      <c r="AK282" s="114"/>
      <c r="AL282" s="114"/>
      <c r="AM282" s="114"/>
      <c r="AN282" s="114"/>
      <c r="AO282" s="114"/>
      <c r="AP282" s="114"/>
      <c r="AQ282" s="114"/>
      <c r="AR282" s="114"/>
      <c r="AS282" s="114"/>
      <c r="AT282" s="114"/>
      <c r="AU282" s="114"/>
    </row>
    <row r="283" spans="11:47" ht="12.75" customHeight="1" x14ac:dyDescent="0.2">
      <c r="K283" s="114"/>
      <c r="L283" s="114"/>
      <c r="M283" s="114"/>
      <c r="N283" s="114"/>
      <c r="O283" s="114"/>
      <c r="P283" s="114"/>
      <c r="Q283" s="114"/>
      <c r="R283" s="114"/>
      <c r="S283" s="114"/>
      <c r="T283" s="114"/>
      <c r="U283" s="114"/>
      <c r="V283" s="114"/>
      <c r="W283" s="114"/>
      <c r="X283" s="114"/>
      <c r="Y283" s="114"/>
      <c r="Z283" s="114"/>
      <c r="AA283" s="114"/>
      <c r="AB283" s="114"/>
      <c r="AC283" s="114"/>
      <c r="AD283" s="114"/>
      <c r="AE283" s="114"/>
      <c r="AF283" s="114"/>
      <c r="AG283" s="114"/>
      <c r="AH283" s="114"/>
      <c r="AI283" s="114"/>
      <c r="AJ283" s="114"/>
      <c r="AK283" s="114"/>
      <c r="AL283" s="114"/>
      <c r="AM283" s="114"/>
      <c r="AN283" s="114"/>
      <c r="AO283" s="114"/>
      <c r="AP283" s="114"/>
      <c r="AQ283" s="114"/>
      <c r="AR283" s="114"/>
      <c r="AS283" s="114"/>
      <c r="AT283" s="114"/>
      <c r="AU283" s="114"/>
    </row>
    <row r="284" spans="11:47" ht="12.75" customHeight="1" x14ac:dyDescent="0.2">
      <c r="K284" s="114"/>
      <c r="L284" s="114"/>
      <c r="M284" s="114"/>
      <c r="N284" s="114"/>
      <c r="O284" s="114"/>
      <c r="P284" s="114"/>
      <c r="Q284" s="114"/>
      <c r="R284" s="114"/>
      <c r="S284" s="114"/>
      <c r="T284" s="114"/>
      <c r="U284" s="114"/>
      <c r="V284" s="114"/>
      <c r="W284" s="114"/>
      <c r="X284" s="114"/>
      <c r="Y284" s="114"/>
      <c r="Z284" s="114"/>
      <c r="AA284" s="114"/>
      <c r="AB284" s="114"/>
      <c r="AC284" s="114"/>
      <c r="AD284" s="114"/>
      <c r="AE284" s="114"/>
      <c r="AF284" s="114"/>
      <c r="AG284" s="114"/>
      <c r="AH284" s="114"/>
      <c r="AI284" s="114"/>
      <c r="AJ284" s="114"/>
      <c r="AK284" s="114"/>
      <c r="AL284" s="114"/>
      <c r="AM284" s="114"/>
      <c r="AN284" s="114"/>
      <c r="AO284" s="114"/>
      <c r="AP284" s="114"/>
      <c r="AQ284" s="114"/>
      <c r="AR284" s="114"/>
      <c r="AS284" s="114"/>
      <c r="AT284" s="114"/>
      <c r="AU284" s="114"/>
    </row>
    <row r="285" spans="11:47" ht="12.75" customHeight="1" x14ac:dyDescent="0.2">
      <c r="K285" s="114"/>
      <c r="L285" s="114"/>
      <c r="M285" s="114"/>
      <c r="N285" s="114"/>
      <c r="O285" s="114"/>
      <c r="P285" s="114"/>
      <c r="Q285" s="114"/>
      <c r="R285" s="114"/>
      <c r="S285" s="114"/>
      <c r="T285" s="114"/>
      <c r="U285" s="114"/>
      <c r="V285" s="114"/>
      <c r="W285" s="114"/>
      <c r="X285" s="114"/>
      <c r="Y285" s="114"/>
      <c r="Z285" s="114"/>
      <c r="AA285" s="114"/>
      <c r="AB285" s="114"/>
      <c r="AC285" s="114"/>
      <c r="AD285" s="114"/>
      <c r="AE285" s="114"/>
      <c r="AF285" s="114"/>
      <c r="AG285" s="114"/>
      <c r="AH285" s="114"/>
      <c r="AI285" s="114"/>
      <c r="AJ285" s="114"/>
      <c r="AK285" s="114"/>
      <c r="AL285" s="114"/>
      <c r="AM285" s="114"/>
      <c r="AN285" s="114"/>
      <c r="AO285" s="114"/>
      <c r="AP285" s="114"/>
      <c r="AQ285" s="114"/>
      <c r="AR285" s="114"/>
      <c r="AS285" s="114"/>
      <c r="AT285" s="114"/>
      <c r="AU285" s="114"/>
    </row>
    <row r="286" spans="11:47" ht="12.75" customHeight="1" x14ac:dyDescent="0.2">
      <c r="K286" s="114"/>
      <c r="L286" s="114"/>
      <c r="M286" s="114"/>
      <c r="N286" s="114"/>
      <c r="O286" s="114"/>
      <c r="P286" s="114"/>
      <c r="Q286" s="114"/>
      <c r="R286" s="114"/>
      <c r="S286" s="114"/>
      <c r="T286" s="114"/>
      <c r="U286" s="114"/>
      <c r="V286" s="114"/>
      <c r="W286" s="114"/>
      <c r="X286" s="114"/>
      <c r="Y286" s="114"/>
      <c r="Z286" s="114"/>
      <c r="AA286" s="114"/>
      <c r="AB286" s="114"/>
      <c r="AC286" s="114"/>
      <c r="AD286" s="114"/>
      <c r="AE286" s="114"/>
      <c r="AF286" s="114"/>
      <c r="AG286" s="114"/>
      <c r="AH286" s="114"/>
      <c r="AI286" s="114"/>
      <c r="AJ286" s="114"/>
      <c r="AK286" s="114"/>
      <c r="AL286" s="114"/>
      <c r="AM286" s="114"/>
      <c r="AN286" s="114"/>
      <c r="AO286" s="114"/>
      <c r="AP286" s="114"/>
      <c r="AQ286" s="114"/>
      <c r="AR286" s="114"/>
      <c r="AS286" s="114"/>
      <c r="AT286" s="114"/>
      <c r="AU286" s="114"/>
    </row>
    <row r="287" spans="11:47" ht="12.75" customHeight="1" x14ac:dyDescent="0.2">
      <c r="K287" s="114"/>
      <c r="L287" s="114"/>
      <c r="M287" s="114"/>
      <c r="N287" s="114"/>
      <c r="O287" s="114"/>
      <c r="P287" s="114"/>
      <c r="Q287" s="114"/>
      <c r="R287" s="114"/>
      <c r="S287" s="114"/>
      <c r="T287" s="114"/>
      <c r="U287" s="114"/>
      <c r="V287" s="114"/>
      <c r="W287" s="114"/>
      <c r="X287" s="114"/>
      <c r="Y287" s="114"/>
      <c r="Z287" s="114"/>
      <c r="AA287" s="114"/>
      <c r="AB287" s="114"/>
      <c r="AC287" s="114"/>
      <c r="AD287" s="114"/>
      <c r="AE287" s="114"/>
      <c r="AF287" s="114"/>
      <c r="AG287" s="114"/>
      <c r="AH287" s="114"/>
      <c r="AI287" s="114"/>
      <c r="AJ287" s="114"/>
      <c r="AK287" s="114"/>
      <c r="AL287" s="114"/>
      <c r="AM287" s="114"/>
      <c r="AN287" s="114"/>
      <c r="AO287" s="114"/>
      <c r="AP287" s="114"/>
      <c r="AQ287" s="114"/>
      <c r="AR287" s="114"/>
      <c r="AS287" s="114"/>
      <c r="AT287" s="114"/>
      <c r="AU287" s="114"/>
    </row>
    <row r="288" spans="11:47" ht="12.75" customHeight="1" x14ac:dyDescent="0.2">
      <c r="K288" s="114"/>
      <c r="L288" s="114"/>
      <c r="M288" s="114"/>
      <c r="N288" s="114"/>
      <c r="O288" s="114"/>
      <c r="P288" s="114"/>
      <c r="Q288" s="114"/>
      <c r="R288" s="114"/>
      <c r="S288" s="114"/>
      <c r="T288" s="114"/>
      <c r="U288" s="114"/>
      <c r="V288" s="114"/>
      <c r="W288" s="114"/>
      <c r="X288" s="114"/>
      <c r="Y288" s="114"/>
      <c r="Z288" s="114"/>
      <c r="AA288" s="114"/>
      <c r="AB288" s="114"/>
      <c r="AC288" s="114"/>
      <c r="AD288" s="114"/>
      <c r="AE288" s="114"/>
      <c r="AF288" s="114"/>
      <c r="AG288" s="114"/>
      <c r="AH288" s="114"/>
      <c r="AI288" s="114"/>
      <c r="AJ288" s="114"/>
      <c r="AK288" s="114"/>
      <c r="AL288" s="114"/>
      <c r="AM288" s="114"/>
      <c r="AN288" s="114"/>
      <c r="AO288" s="114"/>
      <c r="AP288" s="114"/>
      <c r="AQ288" s="114"/>
      <c r="AR288" s="114"/>
      <c r="AS288" s="114"/>
      <c r="AT288" s="114"/>
      <c r="AU288" s="114"/>
    </row>
    <row r="289" spans="11:47" ht="12.75" customHeight="1" x14ac:dyDescent="0.2">
      <c r="K289" s="114"/>
      <c r="L289" s="114"/>
      <c r="M289" s="114"/>
      <c r="N289" s="114"/>
      <c r="O289" s="114"/>
      <c r="P289" s="114"/>
      <c r="Q289" s="114"/>
      <c r="R289" s="114"/>
      <c r="S289" s="114"/>
      <c r="T289" s="114"/>
      <c r="U289" s="114"/>
      <c r="V289" s="114"/>
      <c r="W289" s="114"/>
      <c r="X289" s="114"/>
      <c r="Y289" s="114"/>
      <c r="Z289" s="114"/>
      <c r="AA289" s="114"/>
      <c r="AB289" s="114"/>
      <c r="AC289" s="114"/>
      <c r="AD289" s="114"/>
      <c r="AE289" s="114"/>
      <c r="AF289" s="114"/>
      <c r="AG289" s="114"/>
      <c r="AH289" s="114"/>
      <c r="AI289" s="114"/>
      <c r="AJ289" s="114"/>
      <c r="AK289" s="114"/>
      <c r="AL289" s="114"/>
      <c r="AM289" s="114"/>
      <c r="AN289" s="114"/>
      <c r="AO289" s="114"/>
      <c r="AP289" s="114"/>
      <c r="AQ289" s="114"/>
      <c r="AR289" s="114"/>
      <c r="AS289" s="114"/>
      <c r="AT289" s="114"/>
      <c r="AU289" s="114"/>
    </row>
    <row r="290" spans="11:47" ht="12.75" customHeight="1" x14ac:dyDescent="0.2">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c r="AO290" s="114"/>
      <c r="AP290" s="114"/>
      <c r="AQ290" s="114"/>
      <c r="AR290" s="114"/>
      <c r="AS290" s="114"/>
      <c r="AT290" s="114"/>
      <c r="AU290" s="114"/>
    </row>
    <row r="291" spans="11:47" ht="12.75" customHeight="1" x14ac:dyDescent="0.2">
      <c r="K291" s="114"/>
      <c r="L291" s="114"/>
      <c r="M291" s="114"/>
      <c r="N291" s="114"/>
      <c r="O291" s="114"/>
      <c r="P291" s="114"/>
      <c r="Q291" s="114"/>
      <c r="R291" s="114"/>
      <c r="S291" s="114"/>
      <c r="T291" s="114"/>
      <c r="U291" s="114"/>
      <c r="V291" s="114"/>
      <c r="W291" s="114"/>
      <c r="X291" s="114"/>
      <c r="Y291" s="114"/>
      <c r="Z291" s="114"/>
      <c r="AA291" s="114"/>
      <c r="AB291" s="114"/>
      <c r="AC291" s="114"/>
      <c r="AD291" s="114"/>
      <c r="AE291" s="114"/>
      <c r="AF291" s="114"/>
      <c r="AG291" s="114"/>
      <c r="AH291" s="114"/>
      <c r="AI291" s="114"/>
      <c r="AJ291" s="114"/>
      <c r="AK291" s="114"/>
      <c r="AL291" s="114"/>
      <c r="AM291" s="114"/>
      <c r="AN291" s="114"/>
      <c r="AO291" s="114"/>
      <c r="AP291" s="114"/>
      <c r="AQ291" s="114"/>
      <c r="AR291" s="114"/>
      <c r="AS291" s="114"/>
      <c r="AT291" s="114"/>
      <c r="AU291" s="114"/>
    </row>
    <row r="292" spans="11:47" ht="12.75" customHeight="1" x14ac:dyDescent="0.2">
      <c r="K292" s="114"/>
      <c r="L292" s="114"/>
      <c r="M292" s="114"/>
      <c r="N292" s="114"/>
      <c r="O292" s="114"/>
      <c r="P292" s="114"/>
      <c r="Q292" s="114"/>
      <c r="R292" s="114"/>
      <c r="S292" s="114"/>
      <c r="T292" s="114"/>
      <c r="U292" s="114"/>
      <c r="V292" s="114"/>
      <c r="W292" s="114"/>
      <c r="X292" s="114"/>
      <c r="Y292" s="114"/>
      <c r="Z292" s="114"/>
      <c r="AA292" s="114"/>
      <c r="AB292" s="114"/>
      <c r="AC292" s="114"/>
      <c r="AD292" s="114"/>
      <c r="AE292" s="114"/>
      <c r="AF292" s="114"/>
      <c r="AG292" s="114"/>
      <c r="AH292" s="114"/>
      <c r="AI292" s="114"/>
      <c r="AJ292" s="114"/>
      <c r="AK292" s="114"/>
      <c r="AL292" s="114"/>
      <c r="AM292" s="114"/>
      <c r="AN292" s="114"/>
      <c r="AO292" s="114"/>
      <c r="AP292" s="114"/>
      <c r="AQ292" s="114"/>
      <c r="AR292" s="114"/>
      <c r="AS292" s="114"/>
      <c r="AT292" s="114"/>
      <c r="AU292" s="114"/>
    </row>
    <row r="293" spans="11:47" ht="12.75" customHeight="1" x14ac:dyDescent="0.2">
      <c r="K293" s="114"/>
      <c r="L293" s="114"/>
      <c r="M293" s="114"/>
      <c r="N293" s="114"/>
      <c r="O293" s="114"/>
      <c r="P293" s="114"/>
      <c r="Q293" s="114"/>
      <c r="R293" s="114"/>
      <c r="S293" s="114"/>
      <c r="T293" s="114"/>
      <c r="U293" s="114"/>
      <c r="V293" s="114"/>
      <c r="W293" s="114"/>
      <c r="X293" s="114"/>
      <c r="Y293" s="114"/>
      <c r="Z293" s="114"/>
      <c r="AA293" s="114"/>
      <c r="AB293" s="114"/>
      <c r="AC293" s="114"/>
      <c r="AD293" s="114"/>
      <c r="AE293" s="114"/>
      <c r="AF293" s="114"/>
      <c r="AG293" s="114"/>
      <c r="AH293" s="114"/>
      <c r="AI293" s="114"/>
      <c r="AJ293" s="114"/>
      <c r="AK293" s="114"/>
      <c r="AL293" s="114"/>
      <c r="AM293" s="114"/>
      <c r="AN293" s="114"/>
      <c r="AO293" s="114"/>
      <c r="AP293" s="114"/>
      <c r="AQ293" s="114"/>
      <c r="AR293" s="114"/>
      <c r="AS293" s="114"/>
      <c r="AT293" s="114"/>
      <c r="AU293" s="114"/>
    </row>
    <row r="294" spans="11:47" ht="12.75" customHeight="1" x14ac:dyDescent="0.2">
      <c r="K294" s="114"/>
      <c r="L294" s="114"/>
      <c r="M294" s="114"/>
      <c r="N294" s="114"/>
      <c r="O294" s="114"/>
      <c r="P294" s="114"/>
      <c r="Q294" s="114"/>
      <c r="R294" s="114"/>
      <c r="S294" s="114"/>
      <c r="T294" s="114"/>
      <c r="U294" s="114"/>
      <c r="V294" s="114"/>
      <c r="W294" s="114"/>
      <c r="X294" s="114"/>
      <c r="Y294" s="114"/>
      <c r="Z294" s="114"/>
      <c r="AA294" s="114"/>
      <c r="AB294" s="114"/>
      <c r="AC294" s="114"/>
      <c r="AD294" s="114"/>
      <c r="AE294" s="114"/>
      <c r="AF294" s="114"/>
      <c r="AG294" s="114"/>
      <c r="AH294" s="114"/>
      <c r="AI294" s="114"/>
      <c r="AJ294" s="114"/>
      <c r="AK294" s="114"/>
      <c r="AL294" s="114"/>
      <c r="AM294" s="114"/>
      <c r="AN294" s="114"/>
      <c r="AO294" s="114"/>
      <c r="AP294" s="114"/>
      <c r="AQ294" s="114"/>
      <c r="AR294" s="114"/>
      <c r="AS294" s="114"/>
      <c r="AT294" s="114"/>
      <c r="AU294" s="114"/>
    </row>
    <row r="295" spans="11:47" ht="12.75" customHeight="1" x14ac:dyDescent="0.2">
      <c r="K295" s="114"/>
      <c r="L295" s="114"/>
      <c r="M295" s="114"/>
      <c r="N295" s="114"/>
      <c r="O295" s="114"/>
      <c r="P295" s="114"/>
      <c r="Q295" s="114"/>
      <c r="R295" s="114"/>
      <c r="S295" s="114"/>
      <c r="T295" s="114"/>
      <c r="U295" s="114"/>
      <c r="V295" s="114"/>
      <c r="W295" s="114"/>
      <c r="X295" s="114"/>
      <c r="Y295" s="114"/>
      <c r="Z295" s="114"/>
      <c r="AA295" s="114"/>
      <c r="AB295" s="114"/>
      <c r="AC295" s="114"/>
      <c r="AD295" s="114"/>
      <c r="AE295" s="114"/>
      <c r="AF295" s="114"/>
      <c r="AG295" s="114"/>
      <c r="AH295" s="114"/>
      <c r="AI295" s="114"/>
      <c r="AJ295" s="114"/>
      <c r="AK295" s="114"/>
      <c r="AL295" s="114"/>
      <c r="AM295" s="114"/>
      <c r="AN295" s="114"/>
      <c r="AO295" s="114"/>
      <c r="AP295" s="114"/>
      <c r="AQ295" s="114"/>
      <c r="AR295" s="114"/>
      <c r="AS295" s="114"/>
      <c r="AT295" s="114"/>
      <c r="AU295" s="114"/>
    </row>
    <row r="296" spans="11:47" ht="12.75" customHeight="1" x14ac:dyDescent="0.2">
      <c r="K296" s="114"/>
      <c r="L296" s="114"/>
      <c r="M296" s="114"/>
      <c r="N296" s="114"/>
      <c r="O296" s="114"/>
      <c r="P296" s="114"/>
      <c r="Q296" s="114"/>
      <c r="R296" s="114"/>
      <c r="S296" s="114"/>
      <c r="T296" s="114"/>
      <c r="U296" s="114"/>
      <c r="V296" s="114"/>
      <c r="W296" s="114"/>
      <c r="X296" s="114"/>
      <c r="Y296" s="114"/>
      <c r="Z296" s="114"/>
      <c r="AA296" s="114"/>
      <c r="AB296" s="114"/>
      <c r="AC296" s="114"/>
      <c r="AD296" s="114"/>
      <c r="AE296" s="114"/>
      <c r="AF296" s="114"/>
      <c r="AG296" s="114"/>
      <c r="AH296" s="114"/>
      <c r="AI296" s="114"/>
      <c r="AJ296" s="114"/>
      <c r="AK296" s="114"/>
      <c r="AL296" s="114"/>
      <c r="AM296" s="114"/>
      <c r="AN296" s="114"/>
      <c r="AO296" s="114"/>
      <c r="AP296" s="114"/>
      <c r="AQ296" s="114"/>
      <c r="AR296" s="114"/>
      <c r="AS296" s="114"/>
      <c r="AT296" s="114"/>
      <c r="AU296" s="114"/>
    </row>
    <row r="297" spans="11:47" ht="12.75" customHeight="1" x14ac:dyDescent="0.2">
      <c r="K297" s="114"/>
      <c r="L297" s="114"/>
      <c r="M297" s="114"/>
      <c r="N297" s="114"/>
      <c r="O297" s="114"/>
      <c r="P297" s="114"/>
      <c r="Q297" s="114"/>
      <c r="R297" s="114"/>
      <c r="S297" s="114"/>
      <c r="T297" s="114"/>
      <c r="U297" s="114"/>
      <c r="V297" s="114"/>
      <c r="W297" s="114"/>
      <c r="X297" s="114"/>
      <c r="Y297" s="114"/>
      <c r="Z297" s="114"/>
      <c r="AA297" s="114"/>
      <c r="AB297" s="114"/>
      <c r="AC297" s="114"/>
      <c r="AD297" s="114"/>
      <c r="AE297" s="114"/>
      <c r="AF297" s="114"/>
      <c r="AG297" s="114"/>
      <c r="AH297" s="114"/>
      <c r="AI297" s="114"/>
      <c r="AJ297" s="114"/>
      <c r="AK297" s="114"/>
      <c r="AL297" s="114"/>
      <c r="AM297" s="114"/>
      <c r="AN297" s="114"/>
      <c r="AO297" s="114"/>
      <c r="AP297" s="114"/>
      <c r="AQ297" s="114"/>
      <c r="AR297" s="114"/>
      <c r="AS297" s="114"/>
      <c r="AT297" s="114"/>
      <c r="AU297" s="114"/>
    </row>
    <row r="298" spans="11:47" ht="12.75" customHeight="1" x14ac:dyDescent="0.2">
      <c r="K298" s="114"/>
      <c r="L298" s="114"/>
      <c r="M298" s="114"/>
      <c r="N298" s="114"/>
      <c r="O298" s="114"/>
      <c r="P298" s="114"/>
      <c r="Q298" s="114"/>
      <c r="R298" s="114"/>
      <c r="S298" s="114"/>
      <c r="T298" s="114"/>
      <c r="U298" s="114"/>
      <c r="V298" s="114"/>
      <c r="W298" s="114"/>
      <c r="X298" s="114"/>
      <c r="Y298" s="114"/>
      <c r="Z298" s="114"/>
      <c r="AA298" s="114"/>
      <c r="AB298" s="114"/>
      <c r="AC298" s="114"/>
      <c r="AD298" s="114"/>
      <c r="AE298" s="114"/>
      <c r="AF298" s="114"/>
      <c r="AG298" s="114"/>
      <c r="AH298" s="114"/>
      <c r="AI298" s="114"/>
      <c r="AJ298" s="114"/>
      <c r="AK298" s="114"/>
      <c r="AL298" s="114"/>
      <c r="AM298" s="114"/>
      <c r="AN298" s="114"/>
      <c r="AO298" s="114"/>
      <c r="AP298" s="114"/>
      <c r="AQ298" s="114"/>
      <c r="AR298" s="114"/>
      <c r="AS298" s="114"/>
      <c r="AT298" s="114"/>
      <c r="AU298" s="114"/>
    </row>
    <row r="299" spans="11:47" ht="12.75" customHeight="1" x14ac:dyDescent="0.2">
      <c r="K299" s="114"/>
      <c r="L299" s="114"/>
      <c r="M299" s="114"/>
      <c r="N299" s="114"/>
      <c r="O299" s="114"/>
      <c r="P299" s="114"/>
      <c r="Q299" s="114"/>
      <c r="R299" s="114"/>
      <c r="S299" s="114"/>
      <c r="T299" s="114"/>
      <c r="U299" s="114"/>
      <c r="V299" s="114"/>
      <c r="W299" s="114"/>
      <c r="X299" s="114"/>
      <c r="Y299" s="114"/>
      <c r="Z299" s="114"/>
      <c r="AA299" s="114"/>
      <c r="AB299" s="114"/>
      <c r="AC299" s="114"/>
      <c r="AD299" s="114"/>
      <c r="AE299" s="114"/>
      <c r="AF299" s="114"/>
      <c r="AG299" s="114"/>
      <c r="AH299" s="114"/>
      <c r="AI299" s="114"/>
      <c r="AJ299" s="114"/>
      <c r="AK299" s="114"/>
      <c r="AL299" s="114"/>
      <c r="AM299" s="114"/>
      <c r="AN299" s="114"/>
      <c r="AO299" s="114"/>
      <c r="AP299" s="114"/>
      <c r="AQ299" s="114"/>
      <c r="AR299" s="114"/>
      <c r="AS299" s="114"/>
      <c r="AT299" s="114"/>
      <c r="AU299" s="114"/>
    </row>
    <row r="300" spans="11:47" ht="12.75" customHeight="1" x14ac:dyDescent="0.2">
      <c r="K300" s="114"/>
      <c r="L300" s="114"/>
      <c r="M300" s="114"/>
      <c r="N300" s="114"/>
      <c r="O300" s="114"/>
      <c r="P300" s="114"/>
      <c r="Q300" s="114"/>
      <c r="R300" s="114"/>
      <c r="S300" s="114"/>
      <c r="T300" s="114"/>
      <c r="U300" s="114"/>
      <c r="V300" s="114"/>
      <c r="W300" s="114"/>
      <c r="X300" s="114"/>
      <c r="Y300" s="114"/>
      <c r="Z300" s="114"/>
      <c r="AA300" s="114"/>
      <c r="AB300" s="114"/>
      <c r="AC300" s="114"/>
      <c r="AD300" s="114"/>
      <c r="AE300" s="114"/>
      <c r="AF300" s="114"/>
      <c r="AG300" s="114"/>
      <c r="AH300" s="114"/>
      <c r="AI300" s="114"/>
      <c r="AJ300" s="114"/>
      <c r="AK300" s="114"/>
      <c r="AL300" s="114"/>
      <c r="AM300" s="114"/>
      <c r="AN300" s="114"/>
      <c r="AO300" s="114"/>
      <c r="AP300" s="114"/>
      <c r="AQ300" s="114"/>
      <c r="AR300" s="114"/>
      <c r="AS300" s="114"/>
      <c r="AT300" s="114"/>
      <c r="AU300" s="114"/>
    </row>
    <row r="301" spans="11:47" ht="12.75" customHeight="1" x14ac:dyDescent="0.2">
      <c r="K301" s="114"/>
      <c r="L301" s="114"/>
      <c r="M301" s="114"/>
      <c r="N301" s="114"/>
      <c r="O301" s="114"/>
      <c r="P301" s="114"/>
      <c r="Q301" s="114"/>
      <c r="R301" s="114"/>
      <c r="S301" s="114"/>
      <c r="T301" s="114"/>
      <c r="U301" s="114"/>
      <c r="V301" s="114"/>
      <c r="W301" s="114"/>
      <c r="X301" s="114"/>
      <c r="Y301" s="114"/>
      <c r="Z301" s="114"/>
      <c r="AA301" s="114"/>
      <c r="AB301" s="114"/>
      <c r="AC301" s="114"/>
      <c r="AD301" s="114"/>
      <c r="AE301" s="114"/>
      <c r="AF301" s="114"/>
      <c r="AG301" s="114"/>
      <c r="AH301" s="114"/>
      <c r="AI301" s="114"/>
      <c r="AJ301" s="114"/>
      <c r="AK301" s="114"/>
      <c r="AL301" s="114"/>
      <c r="AM301" s="114"/>
      <c r="AN301" s="114"/>
      <c r="AO301" s="114"/>
      <c r="AP301" s="114"/>
      <c r="AQ301" s="114"/>
      <c r="AR301" s="114"/>
      <c r="AS301" s="114"/>
      <c r="AT301" s="114"/>
      <c r="AU301" s="114"/>
    </row>
    <row r="302" spans="11:47" ht="12.75" customHeight="1" x14ac:dyDescent="0.2">
      <c r="K302" s="114"/>
      <c r="L302" s="114"/>
      <c r="M302" s="114"/>
      <c r="N302" s="114"/>
      <c r="O302" s="114"/>
      <c r="P302" s="114"/>
      <c r="Q302" s="114"/>
      <c r="R302" s="114"/>
      <c r="S302" s="114"/>
      <c r="T302" s="114"/>
      <c r="U302" s="114"/>
      <c r="V302" s="114"/>
      <c r="W302" s="114"/>
      <c r="X302" s="114"/>
      <c r="Y302" s="114"/>
      <c r="Z302" s="114"/>
      <c r="AA302" s="114"/>
      <c r="AB302" s="114"/>
      <c r="AC302" s="114"/>
      <c r="AD302" s="114"/>
      <c r="AE302" s="114"/>
      <c r="AF302" s="114"/>
      <c r="AG302" s="114"/>
      <c r="AH302" s="114"/>
      <c r="AI302" s="114"/>
      <c r="AJ302" s="114"/>
      <c r="AK302" s="114"/>
      <c r="AL302" s="114"/>
      <c r="AM302" s="114"/>
      <c r="AN302" s="114"/>
      <c r="AO302" s="114"/>
      <c r="AP302" s="114"/>
      <c r="AQ302" s="114"/>
      <c r="AR302" s="114"/>
      <c r="AS302" s="114"/>
      <c r="AT302" s="114"/>
      <c r="AU302" s="114"/>
    </row>
    <row r="303" spans="11:47" ht="12.75" customHeight="1" x14ac:dyDescent="0.2">
      <c r="K303" s="114"/>
      <c r="L303" s="114"/>
      <c r="M303" s="114"/>
      <c r="N303" s="114"/>
      <c r="O303" s="114"/>
      <c r="P303" s="114"/>
      <c r="Q303" s="114"/>
      <c r="R303" s="114"/>
      <c r="S303" s="114"/>
      <c r="T303" s="114"/>
      <c r="U303" s="114"/>
      <c r="V303" s="114"/>
      <c r="W303" s="114"/>
      <c r="X303" s="114"/>
      <c r="Y303" s="114"/>
      <c r="Z303" s="114"/>
      <c r="AA303" s="114"/>
      <c r="AB303" s="114"/>
      <c r="AC303" s="114"/>
      <c r="AD303" s="114"/>
      <c r="AE303" s="114"/>
      <c r="AF303" s="114"/>
      <c r="AG303" s="114"/>
      <c r="AH303" s="114"/>
      <c r="AI303" s="114"/>
      <c r="AJ303" s="114"/>
      <c r="AK303" s="114"/>
      <c r="AL303" s="114"/>
      <c r="AM303" s="114"/>
      <c r="AN303" s="114"/>
      <c r="AO303" s="114"/>
      <c r="AP303" s="114"/>
      <c r="AQ303" s="114"/>
      <c r="AR303" s="114"/>
      <c r="AS303" s="114"/>
      <c r="AT303" s="114"/>
      <c r="AU303" s="114"/>
    </row>
    <row r="304" spans="11:47" ht="12.75" customHeight="1" x14ac:dyDescent="0.2">
      <c r="K304" s="114"/>
      <c r="L304" s="114"/>
      <c r="M304" s="114"/>
      <c r="N304" s="114"/>
      <c r="O304" s="114"/>
      <c r="P304" s="114"/>
      <c r="Q304" s="114"/>
      <c r="R304" s="114"/>
      <c r="S304" s="114"/>
      <c r="T304" s="114"/>
      <c r="U304" s="114"/>
      <c r="V304" s="114"/>
      <c r="W304" s="114"/>
      <c r="X304" s="114"/>
      <c r="Y304" s="114"/>
      <c r="Z304" s="114"/>
      <c r="AA304" s="114"/>
      <c r="AB304" s="114"/>
      <c r="AC304" s="114"/>
      <c r="AD304" s="114"/>
      <c r="AE304" s="114"/>
      <c r="AF304" s="114"/>
      <c r="AG304" s="114"/>
      <c r="AH304" s="114"/>
      <c r="AI304" s="114"/>
      <c r="AJ304" s="114"/>
      <c r="AK304" s="114"/>
      <c r="AL304" s="114"/>
      <c r="AM304" s="114"/>
      <c r="AN304" s="114"/>
      <c r="AO304" s="114"/>
      <c r="AP304" s="114"/>
      <c r="AQ304" s="114"/>
      <c r="AR304" s="114"/>
      <c r="AS304" s="114"/>
      <c r="AT304" s="114"/>
      <c r="AU304" s="114"/>
    </row>
    <row r="305" spans="11:47" ht="12.75" customHeight="1" x14ac:dyDescent="0.2">
      <c r="K305" s="114"/>
      <c r="L305" s="114"/>
      <c r="M305" s="114"/>
      <c r="N305" s="114"/>
      <c r="O305" s="114"/>
      <c r="P305" s="114"/>
      <c r="Q305" s="114"/>
      <c r="R305" s="114"/>
      <c r="S305" s="114"/>
      <c r="T305" s="114"/>
      <c r="U305" s="114"/>
      <c r="V305" s="114"/>
      <c r="W305" s="114"/>
      <c r="X305" s="114"/>
      <c r="Y305" s="114"/>
      <c r="Z305" s="114"/>
      <c r="AA305" s="114"/>
      <c r="AB305" s="114"/>
      <c r="AC305" s="114"/>
      <c r="AD305" s="114"/>
      <c r="AE305" s="114"/>
      <c r="AF305" s="114"/>
      <c r="AG305" s="114"/>
      <c r="AH305" s="114"/>
      <c r="AI305" s="114"/>
      <c r="AJ305" s="114"/>
      <c r="AK305" s="114"/>
      <c r="AL305" s="114"/>
      <c r="AM305" s="114"/>
      <c r="AN305" s="114"/>
      <c r="AO305" s="114"/>
      <c r="AP305" s="114"/>
      <c r="AQ305" s="114"/>
      <c r="AR305" s="114"/>
      <c r="AS305" s="114"/>
      <c r="AT305" s="114"/>
      <c r="AU305" s="114"/>
    </row>
    <row r="306" spans="11:47" ht="12.75" customHeight="1" x14ac:dyDescent="0.2">
      <c r="K306" s="114"/>
      <c r="L306" s="114"/>
      <c r="M306" s="114"/>
      <c r="N306" s="114"/>
      <c r="O306" s="114"/>
      <c r="P306" s="114"/>
      <c r="Q306" s="114"/>
      <c r="R306" s="114"/>
      <c r="S306" s="114"/>
      <c r="T306" s="114"/>
      <c r="U306" s="114"/>
      <c r="V306" s="114"/>
      <c r="W306" s="114"/>
      <c r="X306" s="114"/>
      <c r="Y306" s="114"/>
      <c r="Z306" s="114"/>
      <c r="AA306" s="114"/>
      <c r="AB306" s="114"/>
      <c r="AC306" s="114"/>
      <c r="AD306" s="114"/>
      <c r="AE306" s="114"/>
      <c r="AF306" s="114"/>
      <c r="AG306" s="114"/>
      <c r="AH306" s="114"/>
      <c r="AI306" s="114"/>
      <c r="AJ306" s="114"/>
      <c r="AK306" s="114"/>
      <c r="AL306" s="114"/>
      <c r="AM306" s="114"/>
      <c r="AN306" s="114"/>
      <c r="AO306" s="114"/>
      <c r="AP306" s="114"/>
      <c r="AQ306" s="114"/>
      <c r="AR306" s="114"/>
      <c r="AS306" s="114"/>
      <c r="AT306" s="114"/>
      <c r="AU306" s="114"/>
    </row>
    <row r="307" spans="11:47" ht="12.75" customHeight="1" x14ac:dyDescent="0.2">
      <c r="K307" s="114"/>
      <c r="L307" s="114"/>
      <c r="M307" s="114"/>
      <c r="N307" s="114"/>
      <c r="O307" s="114"/>
      <c r="P307" s="114"/>
      <c r="Q307" s="114"/>
      <c r="R307" s="114"/>
      <c r="S307" s="114"/>
      <c r="T307" s="114"/>
      <c r="U307" s="114"/>
      <c r="V307" s="114"/>
      <c r="W307" s="114"/>
      <c r="X307" s="114"/>
      <c r="Y307" s="114"/>
      <c r="Z307" s="114"/>
      <c r="AA307" s="114"/>
      <c r="AB307" s="114"/>
      <c r="AC307" s="114"/>
      <c r="AD307" s="114"/>
      <c r="AE307" s="114"/>
      <c r="AF307" s="114"/>
      <c r="AG307" s="114"/>
      <c r="AH307" s="114"/>
      <c r="AI307" s="114"/>
      <c r="AJ307" s="114"/>
      <c r="AK307" s="114"/>
      <c r="AL307" s="114"/>
      <c r="AM307" s="114"/>
      <c r="AN307" s="114"/>
      <c r="AO307" s="114"/>
      <c r="AP307" s="114"/>
      <c r="AQ307" s="114"/>
      <c r="AR307" s="114"/>
      <c r="AS307" s="114"/>
      <c r="AT307" s="114"/>
      <c r="AU307" s="114"/>
    </row>
    <row r="308" spans="11:47" ht="12.75" customHeight="1" x14ac:dyDescent="0.2">
      <c r="K308" s="114"/>
      <c r="L308" s="114"/>
      <c r="M308" s="114"/>
      <c r="N308" s="114"/>
      <c r="O308" s="114"/>
      <c r="P308" s="114"/>
      <c r="Q308" s="114"/>
      <c r="R308" s="114"/>
      <c r="S308" s="114"/>
      <c r="T308" s="114"/>
      <c r="U308" s="114"/>
      <c r="V308" s="114"/>
      <c r="W308" s="114"/>
      <c r="X308" s="114"/>
      <c r="Y308" s="114"/>
      <c r="Z308" s="114"/>
      <c r="AA308" s="114"/>
      <c r="AB308" s="114"/>
      <c r="AC308" s="114"/>
      <c r="AD308" s="114"/>
      <c r="AE308" s="114"/>
      <c r="AF308" s="114"/>
      <c r="AG308" s="114"/>
      <c r="AH308" s="114"/>
      <c r="AI308" s="114"/>
      <c r="AJ308" s="114"/>
      <c r="AK308" s="114"/>
      <c r="AL308" s="114"/>
      <c r="AM308" s="114"/>
      <c r="AN308" s="114"/>
      <c r="AO308" s="114"/>
      <c r="AP308" s="114"/>
      <c r="AQ308" s="114"/>
      <c r="AR308" s="114"/>
      <c r="AS308" s="114"/>
      <c r="AT308" s="114"/>
      <c r="AU308" s="114"/>
    </row>
    <row r="309" spans="11:47" ht="12.75" customHeight="1" x14ac:dyDescent="0.2">
      <c r="K309" s="114"/>
      <c r="L309" s="114"/>
      <c r="M309" s="114"/>
      <c r="N309" s="114"/>
      <c r="O309" s="114"/>
      <c r="P309" s="114"/>
      <c r="Q309" s="114"/>
      <c r="R309" s="114"/>
      <c r="S309" s="114"/>
      <c r="T309" s="114"/>
      <c r="U309" s="114"/>
      <c r="V309" s="114"/>
      <c r="W309" s="114"/>
      <c r="X309" s="114"/>
      <c r="Y309" s="114"/>
      <c r="Z309" s="114"/>
      <c r="AA309" s="114"/>
      <c r="AB309" s="114"/>
      <c r="AC309" s="114"/>
      <c r="AD309" s="114"/>
      <c r="AE309" s="114"/>
      <c r="AF309" s="114"/>
      <c r="AG309" s="114"/>
      <c r="AH309" s="114"/>
      <c r="AI309" s="114"/>
      <c r="AJ309" s="114"/>
      <c r="AK309" s="114"/>
      <c r="AL309" s="114"/>
      <c r="AM309" s="114"/>
      <c r="AN309" s="114"/>
      <c r="AO309" s="114"/>
      <c r="AP309" s="114"/>
      <c r="AQ309" s="114"/>
      <c r="AR309" s="114"/>
      <c r="AS309" s="114"/>
      <c r="AT309" s="114"/>
      <c r="AU309" s="114"/>
    </row>
    <row r="310" spans="11:47" ht="12.75" customHeight="1" x14ac:dyDescent="0.2">
      <c r="K310" s="114"/>
      <c r="L310" s="114"/>
      <c r="M310" s="114"/>
      <c r="N310" s="114"/>
      <c r="O310" s="114"/>
      <c r="P310" s="114"/>
      <c r="Q310" s="114"/>
      <c r="R310" s="114"/>
      <c r="S310" s="114"/>
      <c r="T310" s="114"/>
      <c r="U310" s="114"/>
      <c r="V310" s="114"/>
      <c r="W310" s="114"/>
      <c r="X310" s="114"/>
      <c r="Y310" s="114"/>
      <c r="Z310" s="114"/>
      <c r="AA310" s="114"/>
      <c r="AB310" s="114"/>
      <c r="AC310" s="114"/>
      <c r="AD310" s="114"/>
      <c r="AE310" s="114"/>
      <c r="AF310" s="114"/>
      <c r="AG310" s="114"/>
      <c r="AH310" s="114"/>
      <c r="AI310" s="114"/>
      <c r="AJ310" s="114"/>
      <c r="AK310" s="114"/>
      <c r="AL310" s="114"/>
      <c r="AM310" s="114"/>
      <c r="AN310" s="114"/>
      <c r="AO310" s="114"/>
      <c r="AP310" s="114"/>
      <c r="AQ310" s="114"/>
      <c r="AR310" s="114"/>
      <c r="AS310" s="114"/>
      <c r="AT310" s="114"/>
      <c r="AU310" s="114"/>
    </row>
    <row r="311" spans="11:47" ht="12.75" customHeight="1" x14ac:dyDescent="0.2">
      <c r="K311" s="114"/>
      <c r="L311" s="114"/>
      <c r="M311" s="114"/>
      <c r="N311" s="114"/>
      <c r="O311" s="114"/>
      <c r="P311" s="114"/>
      <c r="Q311" s="114"/>
      <c r="R311" s="114"/>
      <c r="S311" s="114"/>
      <c r="T311" s="114"/>
      <c r="U311" s="114"/>
      <c r="V311" s="114"/>
      <c r="W311" s="114"/>
      <c r="X311" s="114"/>
      <c r="Y311" s="114"/>
      <c r="Z311" s="114"/>
      <c r="AA311" s="114"/>
      <c r="AB311" s="114"/>
      <c r="AC311" s="114"/>
      <c r="AD311" s="114"/>
      <c r="AE311" s="114"/>
      <c r="AF311" s="114"/>
      <c r="AG311" s="114"/>
      <c r="AH311" s="114"/>
      <c r="AI311" s="114"/>
      <c r="AJ311" s="114"/>
      <c r="AK311" s="114"/>
      <c r="AL311" s="114"/>
      <c r="AM311" s="114"/>
      <c r="AN311" s="114"/>
      <c r="AO311" s="114"/>
      <c r="AP311" s="114"/>
      <c r="AQ311" s="114"/>
      <c r="AR311" s="114"/>
      <c r="AS311" s="114"/>
      <c r="AT311" s="114"/>
      <c r="AU311" s="114"/>
    </row>
    <row r="312" spans="11:47" ht="12.75" customHeight="1" x14ac:dyDescent="0.2">
      <c r="K312" s="114"/>
      <c r="L312" s="114"/>
      <c r="M312" s="114"/>
      <c r="N312" s="114"/>
      <c r="O312" s="114"/>
      <c r="P312" s="114"/>
      <c r="Q312" s="114"/>
      <c r="R312" s="114"/>
      <c r="S312" s="114"/>
      <c r="T312" s="114"/>
      <c r="U312" s="114"/>
      <c r="V312" s="114"/>
      <c r="W312" s="114"/>
      <c r="X312" s="114"/>
      <c r="Y312" s="114"/>
      <c r="Z312" s="114"/>
      <c r="AA312" s="114"/>
      <c r="AB312" s="114"/>
      <c r="AC312" s="114"/>
      <c r="AD312" s="114"/>
      <c r="AE312" s="114"/>
      <c r="AF312" s="114"/>
      <c r="AG312" s="114"/>
      <c r="AH312" s="114"/>
      <c r="AI312" s="114"/>
      <c r="AJ312" s="114"/>
      <c r="AK312" s="114"/>
      <c r="AL312" s="114"/>
      <c r="AM312" s="114"/>
      <c r="AN312" s="114"/>
      <c r="AO312" s="114"/>
      <c r="AP312" s="114"/>
      <c r="AQ312" s="114"/>
      <c r="AR312" s="114"/>
      <c r="AS312" s="114"/>
      <c r="AT312" s="114"/>
      <c r="AU312" s="114"/>
    </row>
    <row r="313" spans="11:47" ht="12.75" customHeight="1" x14ac:dyDescent="0.2">
      <c r="K313" s="114"/>
      <c r="L313" s="114"/>
      <c r="M313" s="114"/>
      <c r="N313" s="114"/>
      <c r="O313" s="114"/>
      <c r="P313" s="114"/>
      <c r="Q313" s="114"/>
      <c r="R313" s="114"/>
      <c r="S313" s="114"/>
      <c r="T313" s="114"/>
      <c r="U313" s="114"/>
      <c r="V313" s="114"/>
      <c r="W313" s="114"/>
      <c r="X313" s="114"/>
      <c r="Y313" s="114"/>
      <c r="Z313" s="114"/>
      <c r="AA313" s="114"/>
      <c r="AB313" s="114"/>
      <c r="AC313" s="114"/>
      <c r="AD313" s="114"/>
      <c r="AE313" s="114"/>
      <c r="AF313" s="114"/>
      <c r="AG313" s="114"/>
      <c r="AH313" s="114"/>
      <c r="AI313" s="114"/>
      <c r="AJ313" s="114"/>
      <c r="AK313" s="114"/>
      <c r="AL313" s="114"/>
      <c r="AM313" s="114"/>
      <c r="AN313" s="114"/>
      <c r="AO313" s="114"/>
      <c r="AP313" s="114"/>
      <c r="AQ313" s="114"/>
      <c r="AR313" s="114"/>
      <c r="AS313" s="114"/>
      <c r="AT313" s="114"/>
      <c r="AU313" s="114"/>
    </row>
    <row r="314" spans="11:47" ht="12.75" customHeight="1" x14ac:dyDescent="0.2">
      <c r="K314" s="114"/>
      <c r="L314" s="114"/>
      <c r="M314" s="114"/>
      <c r="N314" s="114"/>
      <c r="O314" s="114"/>
      <c r="P314" s="114"/>
      <c r="Q314" s="114"/>
      <c r="R314" s="114"/>
      <c r="S314" s="114"/>
      <c r="T314" s="114"/>
      <c r="U314" s="114"/>
      <c r="V314" s="114"/>
      <c r="W314" s="114"/>
      <c r="X314" s="114"/>
      <c r="Y314" s="114"/>
      <c r="Z314" s="114"/>
      <c r="AA314" s="114"/>
      <c r="AB314" s="114"/>
      <c r="AC314" s="114"/>
      <c r="AD314" s="114"/>
      <c r="AE314" s="114"/>
      <c r="AF314" s="114"/>
      <c r="AG314" s="114"/>
      <c r="AH314" s="114"/>
      <c r="AI314" s="114"/>
      <c r="AJ314" s="114"/>
      <c r="AK314" s="114"/>
      <c r="AL314" s="114"/>
      <c r="AM314" s="114"/>
      <c r="AN314" s="114"/>
      <c r="AO314" s="114"/>
      <c r="AP314" s="114"/>
      <c r="AQ314" s="114"/>
      <c r="AR314" s="114"/>
      <c r="AS314" s="114"/>
      <c r="AT314" s="114"/>
      <c r="AU314" s="114"/>
    </row>
    <row r="315" spans="11:47" ht="12.75" customHeight="1" x14ac:dyDescent="0.2">
      <c r="K315" s="114"/>
      <c r="L315" s="114"/>
      <c r="M315" s="114"/>
      <c r="N315" s="114"/>
      <c r="O315" s="114"/>
      <c r="P315" s="114"/>
      <c r="Q315" s="114"/>
      <c r="R315" s="114"/>
      <c r="S315" s="114"/>
      <c r="T315" s="114"/>
      <c r="U315" s="114"/>
      <c r="V315" s="114"/>
      <c r="W315" s="114"/>
      <c r="X315" s="114"/>
      <c r="Y315" s="114"/>
      <c r="Z315" s="114"/>
      <c r="AA315" s="114"/>
      <c r="AB315" s="114"/>
      <c r="AC315" s="114"/>
      <c r="AD315" s="114"/>
      <c r="AE315" s="114"/>
      <c r="AF315" s="114"/>
      <c r="AG315" s="114"/>
      <c r="AH315" s="114"/>
      <c r="AI315" s="114"/>
      <c r="AJ315" s="114"/>
      <c r="AK315" s="114"/>
      <c r="AL315" s="114"/>
      <c r="AM315" s="114"/>
      <c r="AN315" s="114"/>
      <c r="AO315" s="114"/>
      <c r="AP315" s="114"/>
      <c r="AQ315" s="114"/>
      <c r="AR315" s="114"/>
      <c r="AS315" s="114"/>
      <c r="AT315" s="114"/>
      <c r="AU315" s="114"/>
    </row>
    <row r="316" spans="11:47" ht="12.75" customHeight="1" x14ac:dyDescent="0.2">
      <c r="K316" s="114"/>
      <c r="L316" s="114"/>
      <c r="M316" s="114"/>
      <c r="N316" s="114"/>
      <c r="O316" s="114"/>
      <c r="P316" s="114"/>
      <c r="Q316" s="114"/>
      <c r="R316" s="114"/>
      <c r="S316" s="114"/>
      <c r="T316" s="114"/>
      <c r="U316" s="114"/>
      <c r="V316" s="114"/>
      <c r="W316" s="114"/>
      <c r="X316" s="114"/>
      <c r="Y316" s="114"/>
      <c r="Z316" s="114"/>
      <c r="AA316" s="114"/>
      <c r="AB316" s="114"/>
      <c r="AC316" s="114"/>
      <c r="AD316" s="114"/>
      <c r="AE316" s="114"/>
      <c r="AF316" s="114"/>
      <c r="AG316" s="114"/>
      <c r="AH316" s="114"/>
      <c r="AI316" s="114"/>
      <c r="AJ316" s="114"/>
      <c r="AK316" s="114"/>
      <c r="AL316" s="114"/>
      <c r="AM316" s="114"/>
      <c r="AN316" s="114"/>
      <c r="AO316" s="114"/>
      <c r="AP316" s="114"/>
      <c r="AQ316" s="114"/>
      <c r="AR316" s="114"/>
      <c r="AS316" s="114"/>
      <c r="AT316" s="114"/>
      <c r="AU316" s="114"/>
    </row>
    <row r="317" spans="11:47" ht="12.75" customHeight="1" x14ac:dyDescent="0.2">
      <c r="K317" s="114"/>
      <c r="L317" s="114"/>
      <c r="M317" s="114"/>
      <c r="N317" s="114"/>
      <c r="O317" s="114"/>
      <c r="P317" s="114"/>
      <c r="Q317" s="114"/>
      <c r="R317" s="114"/>
      <c r="S317" s="114"/>
      <c r="T317" s="114"/>
      <c r="U317" s="114"/>
      <c r="V317" s="114"/>
      <c r="W317" s="114"/>
      <c r="X317" s="114"/>
      <c r="Y317" s="114"/>
      <c r="Z317" s="114"/>
      <c r="AA317" s="114"/>
      <c r="AB317" s="114"/>
      <c r="AC317" s="114"/>
      <c r="AD317" s="114"/>
      <c r="AE317" s="114"/>
      <c r="AF317" s="114"/>
      <c r="AG317" s="114"/>
      <c r="AH317" s="114"/>
      <c r="AI317" s="114"/>
      <c r="AJ317" s="114"/>
      <c r="AK317" s="114"/>
      <c r="AL317" s="114"/>
      <c r="AM317" s="114"/>
      <c r="AN317" s="114"/>
      <c r="AO317" s="114"/>
      <c r="AP317" s="114"/>
      <c r="AQ317" s="114"/>
      <c r="AR317" s="114"/>
      <c r="AS317" s="114"/>
      <c r="AT317" s="114"/>
      <c r="AU317" s="114"/>
    </row>
    <row r="318" spans="11:47" ht="12.75" customHeight="1" x14ac:dyDescent="0.2">
      <c r="K318" s="114"/>
      <c r="L318" s="114"/>
      <c r="M318" s="114"/>
      <c r="N318" s="114"/>
      <c r="O318" s="114"/>
      <c r="P318" s="114"/>
      <c r="Q318" s="114"/>
      <c r="R318" s="114"/>
      <c r="S318" s="114"/>
      <c r="T318" s="114"/>
      <c r="U318" s="114"/>
      <c r="V318" s="114"/>
      <c r="W318" s="114"/>
      <c r="X318" s="114"/>
      <c r="Y318" s="114"/>
      <c r="Z318" s="114"/>
      <c r="AA318" s="114"/>
      <c r="AB318" s="114"/>
      <c r="AC318" s="114"/>
      <c r="AD318" s="114"/>
      <c r="AE318" s="114"/>
      <c r="AF318" s="114"/>
      <c r="AG318" s="114"/>
      <c r="AH318" s="114"/>
      <c r="AI318" s="114"/>
      <c r="AJ318" s="114"/>
      <c r="AK318" s="114"/>
      <c r="AL318" s="114"/>
      <c r="AM318" s="114"/>
      <c r="AN318" s="114"/>
      <c r="AO318" s="114"/>
      <c r="AP318" s="114"/>
      <c r="AQ318" s="114"/>
      <c r="AR318" s="114"/>
      <c r="AS318" s="114"/>
      <c r="AT318" s="114"/>
      <c r="AU318" s="114"/>
    </row>
    <row r="319" spans="11:47" ht="12.75" customHeight="1" x14ac:dyDescent="0.2">
      <c r="K319" s="114"/>
      <c r="L319" s="114"/>
      <c r="M319" s="114"/>
      <c r="N319" s="114"/>
      <c r="O319" s="114"/>
      <c r="P319" s="114"/>
      <c r="Q319" s="114"/>
      <c r="R319" s="114"/>
      <c r="S319" s="114"/>
      <c r="T319" s="114"/>
      <c r="U319" s="114"/>
      <c r="V319" s="114"/>
      <c r="W319" s="114"/>
      <c r="X319" s="114"/>
      <c r="Y319" s="114"/>
      <c r="Z319" s="114"/>
      <c r="AA319" s="114"/>
      <c r="AB319" s="114"/>
      <c r="AC319" s="114"/>
      <c r="AD319" s="114"/>
      <c r="AE319" s="114"/>
      <c r="AF319" s="114"/>
      <c r="AG319" s="114"/>
      <c r="AH319" s="114"/>
      <c r="AI319" s="114"/>
      <c r="AJ319" s="114"/>
      <c r="AK319" s="114"/>
      <c r="AL319" s="114"/>
      <c r="AM319" s="114"/>
      <c r="AN319" s="114"/>
      <c r="AO319" s="114"/>
      <c r="AP319" s="114"/>
      <c r="AQ319" s="114"/>
      <c r="AR319" s="114"/>
      <c r="AS319" s="114"/>
      <c r="AT319" s="114"/>
      <c r="AU319" s="114"/>
    </row>
    <row r="320" spans="11:47" ht="12.75" customHeight="1" x14ac:dyDescent="0.2">
      <c r="K320" s="114"/>
      <c r="L320" s="114"/>
      <c r="M320" s="114"/>
      <c r="N320" s="114"/>
      <c r="O320" s="114"/>
      <c r="P320" s="114"/>
      <c r="Q320" s="114"/>
      <c r="R320" s="114"/>
      <c r="S320" s="114"/>
      <c r="T320" s="114"/>
      <c r="U320" s="114"/>
      <c r="V320" s="114"/>
      <c r="W320" s="114"/>
      <c r="X320" s="114"/>
      <c r="Y320" s="114"/>
      <c r="Z320" s="114"/>
      <c r="AA320" s="114"/>
      <c r="AB320" s="114"/>
      <c r="AC320" s="114"/>
      <c r="AD320" s="114"/>
      <c r="AE320" s="114"/>
      <c r="AF320" s="114"/>
      <c r="AG320" s="114"/>
      <c r="AH320" s="114"/>
      <c r="AI320" s="114"/>
      <c r="AJ320" s="114"/>
      <c r="AK320" s="114"/>
      <c r="AL320" s="114"/>
      <c r="AM320" s="114"/>
      <c r="AN320" s="114"/>
      <c r="AO320" s="114"/>
      <c r="AP320" s="114"/>
      <c r="AQ320" s="114"/>
      <c r="AR320" s="114"/>
      <c r="AS320" s="114"/>
      <c r="AT320" s="114"/>
      <c r="AU320" s="114"/>
    </row>
    <row r="321" spans="11:47" ht="12.75" customHeight="1" x14ac:dyDescent="0.2">
      <c r="K321" s="114"/>
      <c r="L321" s="114"/>
      <c r="M321" s="114"/>
      <c r="N321" s="114"/>
      <c r="O321" s="114"/>
      <c r="P321" s="114"/>
      <c r="Q321" s="114"/>
      <c r="R321" s="114"/>
      <c r="S321" s="114"/>
      <c r="T321" s="114"/>
      <c r="U321" s="114"/>
      <c r="V321" s="114"/>
      <c r="W321" s="114"/>
      <c r="X321" s="114"/>
      <c r="Y321" s="114"/>
      <c r="Z321" s="114"/>
      <c r="AA321" s="114"/>
      <c r="AB321" s="114"/>
      <c r="AC321" s="114"/>
      <c r="AD321" s="114"/>
      <c r="AE321" s="114"/>
      <c r="AF321" s="114"/>
      <c r="AG321" s="114"/>
      <c r="AH321" s="114"/>
      <c r="AI321" s="114"/>
      <c r="AJ321" s="114"/>
      <c r="AK321" s="114"/>
      <c r="AL321" s="114"/>
      <c r="AM321" s="114"/>
      <c r="AN321" s="114"/>
      <c r="AO321" s="114"/>
      <c r="AP321" s="114"/>
      <c r="AQ321" s="114"/>
      <c r="AR321" s="114"/>
      <c r="AS321" s="114"/>
      <c r="AT321" s="114"/>
      <c r="AU321" s="114"/>
    </row>
    <row r="322" spans="11:47" ht="12.75" customHeight="1" x14ac:dyDescent="0.2">
      <c r="K322" s="114"/>
      <c r="L322" s="114"/>
      <c r="M322" s="114"/>
      <c r="N322" s="114"/>
      <c r="O322" s="114"/>
      <c r="P322" s="114"/>
      <c r="Q322" s="114"/>
      <c r="R322" s="114"/>
      <c r="S322" s="114"/>
      <c r="T322" s="114"/>
      <c r="U322" s="114"/>
      <c r="V322" s="114"/>
      <c r="W322" s="114"/>
      <c r="X322" s="114"/>
      <c r="Y322" s="114"/>
      <c r="Z322" s="114"/>
      <c r="AA322" s="114"/>
      <c r="AB322" s="114"/>
      <c r="AC322" s="114"/>
      <c r="AD322" s="114"/>
      <c r="AE322" s="114"/>
      <c r="AF322" s="114"/>
      <c r="AG322" s="114"/>
      <c r="AH322" s="114"/>
      <c r="AI322" s="114"/>
      <c r="AJ322" s="114"/>
      <c r="AK322" s="114"/>
      <c r="AL322" s="114"/>
      <c r="AM322" s="114"/>
      <c r="AN322" s="114"/>
      <c r="AO322" s="114"/>
      <c r="AP322" s="114"/>
      <c r="AQ322" s="114"/>
      <c r="AR322" s="114"/>
      <c r="AS322" s="114"/>
      <c r="AT322" s="114"/>
      <c r="AU322" s="114"/>
    </row>
    <row r="323" spans="11:47" ht="12.75" customHeight="1" x14ac:dyDescent="0.2">
      <c r="K323" s="114"/>
      <c r="L323" s="114"/>
      <c r="M323" s="114"/>
      <c r="N323" s="114"/>
      <c r="O323" s="114"/>
      <c r="P323" s="114"/>
      <c r="Q323" s="114"/>
      <c r="R323" s="114"/>
      <c r="S323" s="114"/>
      <c r="T323" s="114"/>
      <c r="U323" s="114"/>
      <c r="V323" s="114"/>
      <c r="W323" s="114"/>
      <c r="X323" s="114"/>
      <c r="Y323" s="114"/>
      <c r="Z323" s="114"/>
      <c r="AA323" s="114"/>
      <c r="AB323" s="114"/>
      <c r="AC323" s="114"/>
      <c r="AD323" s="114"/>
      <c r="AE323" s="114"/>
      <c r="AF323" s="114"/>
      <c r="AG323" s="114"/>
      <c r="AH323" s="114"/>
      <c r="AI323" s="114"/>
      <c r="AJ323" s="114"/>
      <c r="AK323" s="114"/>
      <c r="AL323" s="114"/>
      <c r="AM323" s="114"/>
      <c r="AN323" s="114"/>
      <c r="AO323" s="114"/>
      <c r="AP323" s="114"/>
      <c r="AQ323" s="114"/>
      <c r="AR323" s="114"/>
      <c r="AS323" s="114"/>
      <c r="AT323" s="114"/>
      <c r="AU323" s="114"/>
    </row>
    <row r="324" spans="11:47" ht="12.75" customHeight="1" x14ac:dyDescent="0.2">
      <c r="K324" s="114"/>
      <c r="L324" s="114"/>
      <c r="M324" s="114"/>
      <c r="N324" s="114"/>
      <c r="O324" s="114"/>
      <c r="P324" s="114"/>
      <c r="Q324" s="114"/>
      <c r="R324" s="114"/>
      <c r="S324" s="114"/>
      <c r="T324" s="114"/>
      <c r="U324" s="114"/>
      <c r="V324" s="114"/>
      <c r="W324" s="114"/>
      <c r="X324" s="114"/>
      <c r="Y324" s="114"/>
      <c r="Z324" s="114"/>
      <c r="AA324" s="114"/>
      <c r="AB324" s="114"/>
      <c r="AC324" s="114"/>
      <c r="AD324" s="114"/>
      <c r="AE324" s="114"/>
      <c r="AF324" s="114"/>
      <c r="AG324" s="114"/>
      <c r="AH324" s="114"/>
      <c r="AI324" s="114"/>
      <c r="AJ324" s="114"/>
      <c r="AK324" s="114"/>
      <c r="AL324" s="114"/>
      <c r="AM324" s="114"/>
      <c r="AN324" s="114"/>
      <c r="AO324" s="114"/>
      <c r="AP324" s="114"/>
      <c r="AQ324" s="114"/>
      <c r="AR324" s="114"/>
      <c r="AS324" s="114"/>
      <c r="AT324" s="114"/>
      <c r="AU324" s="114"/>
    </row>
    <row r="325" spans="11:47" ht="12.75" customHeight="1" x14ac:dyDescent="0.2">
      <c r="K325" s="114"/>
      <c r="L325" s="114"/>
      <c r="M325" s="114"/>
      <c r="N325" s="114"/>
      <c r="O325" s="114"/>
      <c r="P325" s="114"/>
      <c r="Q325" s="114"/>
      <c r="R325" s="114"/>
      <c r="S325" s="114"/>
      <c r="T325" s="114"/>
      <c r="U325" s="114"/>
      <c r="V325" s="114"/>
      <c r="W325" s="114"/>
      <c r="X325" s="114"/>
      <c r="Y325" s="114"/>
      <c r="Z325" s="114"/>
      <c r="AA325" s="114"/>
      <c r="AB325" s="114"/>
      <c r="AC325" s="114"/>
      <c r="AD325" s="114"/>
      <c r="AE325" s="114"/>
      <c r="AF325" s="114"/>
      <c r="AG325" s="114"/>
      <c r="AH325" s="114"/>
      <c r="AI325" s="114"/>
      <c r="AJ325" s="114"/>
      <c r="AK325" s="114"/>
      <c r="AL325" s="114"/>
      <c r="AM325" s="114"/>
      <c r="AN325" s="114"/>
      <c r="AO325" s="114"/>
      <c r="AP325" s="114"/>
      <c r="AQ325" s="114"/>
      <c r="AR325" s="114"/>
      <c r="AS325" s="114"/>
      <c r="AT325" s="114"/>
      <c r="AU325" s="114"/>
    </row>
    <row r="326" spans="11:47" ht="12.75" customHeight="1" x14ac:dyDescent="0.2">
      <c r="K326" s="114"/>
      <c r="L326" s="114"/>
      <c r="M326" s="114"/>
      <c r="N326" s="114"/>
      <c r="O326" s="114"/>
      <c r="P326" s="114"/>
      <c r="Q326" s="114"/>
      <c r="R326" s="114"/>
      <c r="S326" s="114"/>
      <c r="T326" s="114"/>
      <c r="U326" s="114"/>
      <c r="V326" s="114"/>
      <c r="W326" s="114"/>
      <c r="X326" s="114"/>
      <c r="Y326" s="114"/>
      <c r="Z326" s="114"/>
      <c r="AA326" s="114"/>
      <c r="AB326" s="114"/>
      <c r="AC326" s="114"/>
      <c r="AD326" s="114"/>
      <c r="AE326" s="114"/>
      <c r="AF326" s="114"/>
      <c r="AG326" s="114"/>
      <c r="AH326" s="114"/>
      <c r="AI326" s="114"/>
      <c r="AJ326" s="114"/>
      <c r="AK326" s="114"/>
      <c r="AL326" s="114"/>
      <c r="AM326" s="114"/>
      <c r="AN326" s="114"/>
      <c r="AO326" s="114"/>
      <c r="AP326" s="114"/>
      <c r="AQ326" s="114"/>
      <c r="AR326" s="114"/>
      <c r="AS326" s="114"/>
      <c r="AT326" s="114"/>
      <c r="AU326" s="114"/>
    </row>
    <row r="327" spans="11:47" ht="12.75" customHeight="1" x14ac:dyDescent="0.2">
      <c r="K327" s="114"/>
      <c r="L327" s="114"/>
      <c r="M327" s="114"/>
      <c r="N327" s="114"/>
      <c r="O327" s="114"/>
      <c r="P327" s="114"/>
      <c r="Q327" s="114"/>
      <c r="R327" s="114"/>
      <c r="S327" s="114"/>
      <c r="T327" s="114"/>
      <c r="U327" s="114"/>
      <c r="V327" s="114"/>
      <c r="W327" s="114"/>
      <c r="X327" s="114"/>
      <c r="Y327" s="114"/>
      <c r="Z327" s="114"/>
      <c r="AA327" s="114"/>
      <c r="AB327" s="114"/>
      <c r="AC327" s="114"/>
      <c r="AD327" s="114"/>
      <c r="AE327" s="114"/>
      <c r="AF327" s="114"/>
      <c r="AG327" s="114"/>
      <c r="AH327" s="114"/>
      <c r="AI327" s="114"/>
      <c r="AJ327" s="114"/>
      <c r="AK327" s="114"/>
      <c r="AL327" s="114"/>
      <c r="AM327" s="114"/>
      <c r="AN327" s="114"/>
      <c r="AO327" s="114"/>
      <c r="AP327" s="114"/>
      <c r="AQ327" s="114"/>
      <c r="AR327" s="114"/>
      <c r="AS327" s="114"/>
      <c r="AT327" s="114"/>
      <c r="AU327" s="114"/>
    </row>
    <row r="328" spans="11:47" ht="12.75" customHeight="1" x14ac:dyDescent="0.2">
      <c r="K328" s="114"/>
      <c r="L328" s="114"/>
      <c r="M328" s="114"/>
      <c r="N328" s="114"/>
      <c r="O328" s="114"/>
      <c r="P328" s="114"/>
      <c r="Q328" s="114"/>
      <c r="R328" s="114"/>
      <c r="S328" s="114"/>
      <c r="T328" s="114"/>
      <c r="U328" s="114"/>
      <c r="V328" s="114"/>
      <c r="W328" s="114"/>
      <c r="X328" s="114"/>
      <c r="Y328" s="114"/>
      <c r="Z328" s="114"/>
      <c r="AA328" s="114"/>
      <c r="AB328" s="114"/>
      <c r="AC328" s="114"/>
      <c r="AD328" s="114"/>
      <c r="AE328" s="114"/>
      <c r="AF328" s="114"/>
      <c r="AG328" s="114"/>
      <c r="AH328" s="114"/>
      <c r="AI328" s="114"/>
      <c r="AJ328" s="114"/>
      <c r="AK328" s="114"/>
      <c r="AL328" s="114"/>
      <c r="AM328" s="114"/>
      <c r="AN328" s="114"/>
      <c r="AO328" s="114"/>
      <c r="AP328" s="114"/>
      <c r="AQ328" s="114"/>
      <c r="AR328" s="114"/>
      <c r="AS328" s="114"/>
      <c r="AT328" s="114"/>
      <c r="AU328" s="114"/>
    </row>
    <row r="329" spans="11:47" ht="12.75" customHeight="1" x14ac:dyDescent="0.2">
      <c r="K329" s="114"/>
      <c r="L329" s="114"/>
      <c r="M329" s="114"/>
      <c r="N329" s="114"/>
      <c r="O329" s="114"/>
      <c r="P329" s="114"/>
      <c r="Q329" s="114"/>
      <c r="R329" s="114"/>
      <c r="S329" s="114"/>
      <c r="T329" s="114"/>
      <c r="U329" s="114"/>
      <c r="V329" s="114"/>
      <c r="W329" s="114"/>
      <c r="X329" s="114"/>
      <c r="Y329" s="114"/>
      <c r="Z329" s="114"/>
      <c r="AA329" s="114"/>
      <c r="AB329" s="114"/>
      <c r="AC329" s="114"/>
      <c r="AD329" s="114"/>
      <c r="AE329" s="114"/>
      <c r="AF329" s="114"/>
      <c r="AG329" s="114"/>
      <c r="AH329" s="114"/>
      <c r="AI329" s="114"/>
      <c r="AJ329" s="114"/>
      <c r="AK329" s="114"/>
      <c r="AL329" s="114"/>
      <c r="AM329" s="114"/>
      <c r="AN329" s="114"/>
      <c r="AO329" s="114"/>
      <c r="AP329" s="114"/>
      <c r="AQ329" s="114"/>
      <c r="AR329" s="114"/>
      <c r="AS329" s="114"/>
      <c r="AT329" s="114"/>
      <c r="AU329" s="114"/>
    </row>
    <row r="330" spans="11:47" ht="12.75" customHeight="1" x14ac:dyDescent="0.2">
      <c r="K330" s="114"/>
      <c r="L330" s="114"/>
      <c r="M330" s="114"/>
      <c r="N330" s="114"/>
      <c r="O330" s="114"/>
      <c r="P330" s="114"/>
      <c r="Q330" s="114"/>
      <c r="R330" s="114"/>
      <c r="S330" s="114"/>
      <c r="T330" s="114"/>
      <c r="U330" s="114"/>
      <c r="V330" s="114"/>
      <c r="W330" s="114"/>
      <c r="X330" s="114"/>
      <c r="Y330" s="114"/>
      <c r="Z330" s="114"/>
      <c r="AA330" s="114"/>
      <c r="AB330" s="114"/>
      <c r="AC330" s="114"/>
      <c r="AD330" s="114"/>
      <c r="AE330" s="114"/>
      <c r="AF330" s="114"/>
      <c r="AG330" s="114"/>
      <c r="AH330" s="114"/>
      <c r="AI330" s="114"/>
      <c r="AJ330" s="114"/>
      <c r="AK330" s="114"/>
      <c r="AL330" s="114"/>
      <c r="AM330" s="114"/>
      <c r="AN330" s="114"/>
      <c r="AO330" s="114"/>
      <c r="AP330" s="114"/>
      <c r="AQ330" s="114"/>
      <c r="AR330" s="114"/>
      <c r="AS330" s="114"/>
      <c r="AT330" s="114"/>
      <c r="AU330" s="114"/>
    </row>
    <row r="331" spans="11:47" ht="12.75" customHeight="1" x14ac:dyDescent="0.2">
      <c r="K331" s="114"/>
      <c r="L331" s="114"/>
      <c r="M331" s="114"/>
      <c r="N331" s="114"/>
      <c r="O331" s="114"/>
      <c r="P331" s="114"/>
      <c r="Q331" s="114"/>
      <c r="R331" s="114"/>
      <c r="S331" s="114"/>
      <c r="T331" s="114"/>
      <c r="U331" s="114"/>
      <c r="V331" s="114"/>
      <c r="W331" s="114"/>
      <c r="X331" s="114"/>
      <c r="Y331" s="114"/>
      <c r="Z331" s="114"/>
      <c r="AA331" s="114"/>
      <c r="AB331" s="114"/>
      <c r="AC331" s="114"/>
      <c r="AD331" s="114"/>
      <c r="AE331" s="114"/>
      <c r="AF331" s="114"/>
      <c r="AG331" s="114"/>
      <c r="AH331" s="114"/>
      <c r="AI331" s="114"/>
      <c r="AJ331" s="114"/>
      <c r="AK331" s="114"/>
      <c r="AL331" s="114"/>
      <c r="AM331" s="114"/>
      <c r="AN331" s="114"/>
      <c r="AO331" s="114"/>
      <c r="AP331" s="114"/>
      <c r="AQ331" s="114"/>
      <c r="AR331" s="114"/>
      <c r="AS331" s="114"/>
      <c r="AT331" s="114"/>
      <c r="AU331" s="114"/>
    </row>
    <row r="332" spans="11:47" ht="12.75" customHeight="1" x14ac:dyDescent="0.2">
      <c r="K332" s="114"/>
      <c r="L332" s="114"/>
      <c r="M332" s="114"/>
      <c r="N332" s="114"/>
      <c r="O332" s="114"/>
      <c r="P332" s="114"/>
      <c r="Q332" s="114"/>
      <c r="R332" s="114"/>
      <c r="S332" s="114"/>
      <c r="T332" s="114"/>
      <c r="U332" s="114"/>
      <c r="V332" s="114"/>
      <c r="W332" s="114"/>
      <c r="X332" s="114"/>
      <c r="Y332" s="114"/>
      <c r="Z332" s="114"/>
      <c r="AA332" s="114"/>
      <c r="AB332" s="114"/>
      <c r="AC332" s="114"/>
      <c r="AD332" s="114"/>
      <c r="AE332" s="114"/>
      <c r="AF332" s="114"/>
      <c r="AG332" s="114"/>
      <c r="AH332" s="114"/>
      <c r="AI332" s="114"/>
      <c r="AJ332" s="114"/>
      <c r="AK332" s="114"/>
      <c r="AL332" s="114"/>
      <c r="AM332" s="114"/>
      <c r="AN332" s="114"/>
      <c r="AO332" s="114"/>
      <c r="AP332" s="114"/>
      <c r="AQ332" s="114"/>
      <c r="AR332" s="114"/>
      <c r="AS332" s="114"/>
      <c r="AT332" s="114"/>
      <c r="AU332" s="114"/>
    </row>
    <row r="333" spans="11:47" ht="12.75" customHeight="1" x14ac:dyDescent="0.2">
      <c r="K333" s="114"/>
      <c r="L333" s="114"/>
      <c r="M333" s="114"/>
      <c r="N333" s="114"/>
      <c r="O333" s="114"/>
      <c r="P333" s="114"/>
      <c r="Q333" s="114"/>
      <c r="R333" s="114"/>
      <c r="S333" s="114"/>
      <c r="T333" s="114"/>
      <c r="U333" s="114"/>
      <c r="V333" s="114"/>
      <c r="W333" s="114"/>
      <c r="X333" s="114"/>
      <c r="Y333" s="114"/>
      <c r="Z333" s="114"/>
      <c r="AA333" s="114"/>
      <c r="AB333" s="114"/>
      <c r="AC333" s="114"/>
      <c r="AD333" s="114"/>
      <c r="AE333" s="114"/>
      <c r="AF333" s="114"/>
      <c r="AG333" s="114"/>
      <c r="AH333" s="114"/>
      <c r="AI333" s="114"/>
      <c r="AJ333" s="114"/>
      <c r="AK333" s="114"/>
      <c r="AL333" s="114"/>
      <c r="AM333" s="114"/>
      <c r="AN333" s="114"/>
      <c r="AO333" s="114"/>
      <c r="AP333" s="114"/>
      <c r="AQ333" s="114"/>
      <c r="AR333" s="114"/>
      <c r="AS333" s="114"/>
      <c r="AT333" s="114"/>
      <c r="AU333" s="114"/>
    </row>
    <row r="334" spans="11:47" ht="12.75" customHeight="1" x14ac:dyDescent="0.2">
      <c r="K334" s="114"/>
      <c r="L334" s="114"/>
      <c r="M334" s="114"/>
      <c r="N334" s="114"/>
      <c r="O334" s="114"/>
      <c r="P334" s="114"/>
      <c r="Q334" s="114"/>
      <c r="R334" s="114"/>
      <c r="S334" s="114"/>
      <c r="T334" s="114"/>
      <c r="U334" s="114"/>
      <c r="V334" s="114"/>
      <c r="W334" s="114"/>
      <c r="X334" s="114"/>
      <c r="Y334" s="114"/>
      <c r="Z334" s="114"/>
      <c r="AA334" s="114"/>
      <c r="AB334" s="114"/>
      <c r="AC334" s="114"/>
      <c r="AD334" s="114"/>
      <c r="AE334" s="114"/>
      <c r="AF334" s="114"/>
      <c r="AG334" s="114"/>
      <c r="AH334" s="114"/>
      <c r="AI334" s="114"/>
      <c r="AJ334" s="114"/>
      <c r="AK334" s="114"/>
      <c r="AL334" s="114"/>
      <c r="AM334" s="114"/>
      <c r="AN334" s="114"/>
      <c r="AO334" s="114"/>
      <c r="AP334" s="114"/>
      <c r="AQ334" s="114"/>
      <c r="AR334" s="114"/>
      <c r="AS334" s="114"/>
      <c r="AT334" s="114"/>
      <c r="AU334" s="114"/>
    </row>
    <row r="335" spans="11:47" ht="12.75" customHeight="1" x14ac:dyDescent="0.2">
      <c r="K335" s="114"/>
      <c r="L335" s="114"/>
      <c r="M335" s="114"/>
      <c r="N335" s="114"/>
      <c r="O335" s="114"/>
      <c r="P335" s="114"/>
      <c r="Q335" s="114"/>
      <c r="R335" s="114"/>
      <c r="S335" s="114"/>
      <c r="T335" s="114"/>
      <c r="U335" s="114"/>
      <c r="V335" s="114"/>
      <c r="W335" s="114"/>
      <c r="X335" s="114"/>
      <c r="Y335" s="114"/>
      <c r="Z335" s="114"/>
      <c r="AA335" s="114"/>
      <c r="AB335" s="114"/>
      <c r="AC335" s="114"/>
      <c r="AD335" s="114"/>
      <c r="AE335" s="114"/>
      <c r="AF335" s="114"/>
      <c r="AG335" s="114"/>
      <c r="AH335" s="114"/>
      <c r="AI335" s="114"/>
      <c r="AJ335" s="114"/>
      <c r="AK335" s="114"/>
      <c r="AL335" s="114"/>
      <c r="AM335" s="114"/>
      <c r="AN335" s="114"/>
      <c r="AO335" s="114"/>
      <c r="AP335" s="114"/>
      <c r="AQ335" s="114"/>
      <c r="AR335" s="114"/>
      <c r="AS335" s="114"/>
      <c r="AT335" s="114"/>
      <c r="AU335" s="114"/>
    </row>
    <row r="336" spans="11:47" ht="12.75" customHeight="1" x14ac:dyDescent="0.2">
      <c r="K336" s="114"/>
      <c r="L336" s="114"/>
      <c r="M336" s="114"/>
      <c r="N336" s="114"/>
      <c r="O336" s="114"/>
      <c r="P336" s="114"/>
      <c r="Q336" s="114"/>
      <c r="R336" s="114"/>
      <c r="S336" s="114"/>
      <c r="T336" s="114"/>
      <c r="U336" s="114"/>
      <c r="V336" s="114"/>
      <c r="W336" s="114"/>
      <c r="X336" s="114"/>
      <c r="Y336" s="114"/>
      <c r="Z336" s="114"/>
      <c r="AA336" s="114"/>
      <c r="AB336" s="114"/>
      <c r="AC336" s="114"/>
      <c r="AD336" s="114"/>
      <c r="AE336" s="114"/>
      <c r="AF336" s="114"/>
      <c r="AG336" s="114"/>
      <c r="AH336" s="114"/>
      <c r="AI336" s="114"/>
      <c r="AJ336" s="114"/>
      <c r="AK336" s="114"/>
      <c r="AL336" s="114"/>
      <c r="AM336" s="114"/>
      <c r="AN336" s="114"/>
      <c r="AO336" s="114"/>
      <c r="AP336" s="114"/>
      <c r="AQ336" s="114"/>
      <c r="AR336" s="114"/>
      <c r="AS336" s="114"/>
      <c r="AT336" s="114"/>
      <c r="AU336" s="114"/>
    </row>
    <row r="337" spans="11:47" ht="12.75" customHeight="1" x14ac:dyDescent="0.2">
      <c r="K337" s="114"/>
      <c r="L337" s="114"/>
      <c r="M337" s="114"/>
      <c r="N337" s="114"/>
      <c r="O337" s="114"/>
      <c r="P337" s="114"/>
      <c r="Q337" s="114"/>
      <c r="R337" s="114"/>
      <c r="S337" s="114"/>
      <c r="T337" s="114"/>
      <c r="U337" s="114"/>
      <c r="V337" s="114"/>
      <c r="W337" s="114"/>
      <c r="X337" s="114"/>
      <c r="Y337" s="114"/>
      <c r="Z337" s="114"/>
      <c r="AA337" s="114"/>
      <c r="AB337" s="114"/>
      <c r="AC337" s="114"/>
      <c r="AD337" s="114"/>
      <c r="AE337" s="114"/>
      <c r="AF337" s="114"/>
      <c r="AG337" s="114"/>
      <c r="AH337" s="114"/>
      <c r="AI337" s="114"/>
      <c r="AJ337" s="114"/>
      <c r="AK337" s="114"/>
      <c r="AL337" s="114"/>
      <c r="AM337" s="114"/>
      <c r="AN337" s="114"/>
      <c r="AO337" s="114"/>
      <c r="AP337" s="114"/>
      <c r="AQ337" s="114"/>
      <c r="AR337" s="114"/>
      <c r="AS337" s="114"/>
      <c r="AT337" s="114"/>
      <c r="AU337" s="114"/>
    </row>
    <row r="338" spans="11:47" ht="12.75" customHeight="1" x14ac:dyDescent="0.2">
      <c r="K338" s="114"/>
      <c r="L338" s="114"/>
      <c r="M338" s="114"/>
      <c r="N338" s="114"/>
      <c r="O338" s="114"/>
      <c r="P338" s="114"/>
      <c r="Q338" s="114"/>
      <c r="R338" s="114"/>
      <c r="S338" s="114"/>
      <c r="T338" s="114"/>
      <c r="U338" s="114"/>
      <c r="V338" s="114"/>
      <c r="W338" s="114"/>
      <c r="X338" s="114"/>
      <c r="Y338" s="114"/>
      <c r="Z338" s="114"/>
      <c r="AA338" s="114"/>
      <c r="AB338" s="114"/>
      <c r="AC338" s="114"/>
      <c r="AD338" s="114"/>
      <c r="AE338" s="114"/>
      <c r="AF338" s="114"/>
      <c r="AG338" s="114"/>
      <c r="AH338" s="114"/>
      <c r="AI338" s="114"/>
      <c r="AJ338" s="114"/>
      <c r="AK338" s="114"/>
      <c r="AL338" s="114"/>
      <c r="AM338" s="114"/>
      <c r="AN338" s="114"/>
      <c r="AO338" s="114"/>
      <c r="AP338" s="114"/>
      <c r="AQ338" s="114"/>
      <c r="AR338" s="114"/>
      <c r="AS338" s="114"/>
      <c r="AT338" s="114"/>
      <c r="AU338" s="114"/>
    </row>
    <row r="339" spans="11:47" ht="12.75" customHeight="1" x14ac:dyDescent="0.2">
      <c r="K339" s="114"/>
      <c r="L339" s="114"/>
      <c r="M339" s="114"/>
      <c r="N339" s="114"/>
      <c r="O339" s="114"/>
      <c r="P339" s="114"/>
      <c r="Q339" s="114"/>
      <c r="R339" s="114"/>
      <c r="S339" s="114"/>
      <c r="T339" s="114"/>
      <c r="U339" s="114"/>
      <c r="V339" s="114"/>
      <c r="W339" s="114"/>
      <c r="X339" s="114"/>
      <c r="Y339" s="114"/>
      <c r="Z339" s="114"/>
      <c r="AA339" s="114"/>
      <c r="AB339" s="114"/>
      <c r="AC339" s="114"/>
      <c r="AD339" s="114"/>
      <c r="AE339" s="114"/>
      <c r="AF339" s="114"/>
      <c r="AG339" s="114"/>
      <c r="AH339" s="114"/>
      <c r="AI339" s="114"/>
      <c r="AJ339" s="114"/>
      <c r="AK339" s="114"/>
      <c r="AL339" s="114"/>
      <c r="AM339" s="114"/>
      <c r="AN339" s="114"/>
      <c r="AO339" s="114"/>
      <c r="AP339" s="114"/>
      <c r="AQ339" s="114"/>
      <c r="AR339" s="114"/>
      <c r="AS339" s="114"/>
      <c r="AT339" s="114"/>
      <c r="AU339" s="114"/>
    </row>
    <row r="340" spans="11:47" ht="12.75" customHeight="1" x14ac:dyDescent="0.2">
      <c r="K340" s="114"/>
      <c r="L340" s="114"/>
      <c r="M340" s="114"/>
      <c r="N340" s="114"/>
      <c r="O340" s="114"/>
      <c r="P340" s="114"/>
      <c r="Q340" s="114"/>
      <c r="R340" s="114"/>
      <c r="S340" s="114"/>
      <c r="T340" s="114"/>
      <c r="U340" s="114"/>
      <c r="V340" s="114"/>
      <c r="W340" s="114"/>
      <c r="X340" s="114"/>
      <c r="Y340" s="114"/>
      <c r="Z340" s="114"/>
      <c r="AA340" s="114"/>
      <c r="AB340" s="114"/>
      <c r="AC340" s="114"/>
      <c r="AD340" s="114"/>
      <c r="AE340" s="114"/>
      <c r="AF340" s="114"/>
      <c r="AG340" s="114"/>
      <c r="AH340" s="114"/>
      <c r="AI340" s="114"/>
      <c r="AJ340" s="114"/>
      <c r="AK340" s="114"/>
      <c r="AL340" s="114"/>
      <c r="AM340" s="114"/>
      <c r="AN340" s="114"/>
      <c r="AO340" s="114"/>
      <c r="AP340" s="114"/>
      <c r="AQ340" s="114"/>
      <c r="AR340" s="114"/>
      <c r="AS340" s="114"/>
      <c r="AT340" s="114"/>
      <c r="AU340" s="114"/>
    </row>
    <row r="341" spans="11:47" ht="12.75" customHeight="1" x14ac:dyDescent="0.2">
      <c r="K341" s="114"/>
      <c r="L341" s="114"/>
      <c r="M341" s="114"/>
      <c r="N341" s="114"/>
      <c r="O341" s="114"/>
      <c r="P341" s="114"/>
      <c r="Q341" s="114"/>
      <c r="R341" s="114"/>
      <c r="S341" s="114"/>
      <c r="T341" s="114"/>
      <c r="U341" s="114"/>
      <c r="V341" s="114"/>
      <c r="W341" s="114"/>
      <c r="X341" s="114"/>
      <c r="Y341" s="114"/>
      <c r="Z341" s="114"/>
      <c r="AA341" s="114"/>
      <c r="AB341" s="114"/>
      <c r="AC341" s="114"/>
      <c r="AD341" s="114"/>
      <c r="AE341" s="114"/>
      <c r="AF341" s="114"/>
      <c r="AG341" s="114"/>
      <c r="AH341" s="114"/>
      <c r="AI341" s="114"/>
      <c r="AJ341" s="114"/>
      <c r="AK341" s="114"/>
      <c r="AL341" s="114"/>
      <c r="AM341" s="114"/>
      <c r="AN341" s="114"/>
      <c r="AO341" s="114"/>
      <c r="AP341" s="114"/>
      <c r="AQ341" s="114"/>
      <c r="AR341" s="114"/>
      <c r="AS341" s="114"/>
      <c r="AT341" s="114"/>
      <c r="AU341" s="114"/>
    </row>
    <row r="342" spans="11:47" ht="12.75" customHeight="1" x14ac:dyDescent="0.2">
      <c r="K342" s="114"/>
      <c r="L342" s="114"/>
      <c r="M342" s="114"/>
      <c r="N342" s="114"/>
      <c r="O342" s="114"/>
      <c r="P342" s="114"/>
      <c r="Q342" s="114"/>
      <c r="R342" s="114"/>
      <c r="S342" s="114"/>
      <c r="T342" s="114"/>
      <c r="U342" s="114"/>
      <c r="V342" s="114"/>
      <c r="W342" s="114"/>
      <c r="X342" s="114"/>
      <c r="Y342" s="114"/>
      <c r="Z342" s="114"/>
      <c r="AA342" s="114"/>
      <c r="AB342" s="114"/>
      <c r="AC342" s="114"/>
      <c r="AD342" s="114"/>
      <c r="AE342" s="114"/>
      <c r="AF342" s="114"/>
      <c r="AG342" s="114"/>
      <c r="AH342" s="114"/>
      <c r="AI342" s="114"/>
      <c r="AJ342" s="114"/>
      <c r="AK342" s="114"/>
      <c r="AL342" s="114"/>
      <c r="AM342" s="114"/>
      <c r="AN342" s="114"/>
      <c r="AO342" s="114"/>
      <c r="AP342" s="114"/>
      <c r="AQ342" s="114"/>
      <c r="AR342" s="114"/>
      <c r="AS342" s="114"/>
      <c r="AT342" s="114"/>
      <c r="AU342" s="114"/>
    </row>
    <row r="343" spans="11:47" ht="12.75" customHeight="1" x14ac:dyDescent="0.2">
      <c r="K343" s="114"/>
      <c r="L343" s="114"/>
      <c r="M343" s="114"/>
      <c r="N343" s="114"/>
      <c r="O343" s="114"/>
      <c r="P343" s="114"/>
      <c r="Q343" s="114"/>
      <c r="R343" s="114"/>
      <c r="S343" s="114"/>
      <c r="T343" s="114"/>
      <c r="U343" s="114"/>
      <c r="V343" s="114"/>
      <c r="W343" s="114"/>
      <c r="X343" s="114"/>
      <c r="Y343" s="114"/>
      <c r="Z343" s="114"/>
      <c r="AA343" s="114"/>
      <c r="AB343" s="114"/>
      <c r="AC343" s="114"/>
      <c r="AD343" s="114"/>
      <c r="AE343" s="114"/>
      <c r="AF343" s="114"/>
      <c r="AG343" s="114"/>
      <c r="AH343" s="114"/>
      <c r="AI343" s="114"/>
      <c r="AJ343" s="114"/>
      <c r="AK343" s="114"/>
      <c r="AL343" s="114"/>
      <c r="AM343" s="114"/>
      <c r="AN343" s="114"/>
      <c r="AO343" s="114"/>
      <c r="AP343" s="114"/>
      <c r="AQ343" s="114"/>
      <c r="AR343" s="114"/>
      <c r="AS343" s="114"/>
      <c r="AT343" s="114"/>
      <c r="AU343" s="114"/>
    </row>
    <row r="344" spans="11:47" ht="12.75" customHeight="1" x14ac:dyDescent="0.2">
      <c r="K344" s="114"/>
      <c r="L344" s="114"/>
      <c r="M344" s="114"/>
      <c r="N344" s="114"/>
      <c r="O344" s="114"/>
      <c r="P344" s="114"/>
      <c r="Q344" s="114"/>
      <c r="R344" s="114"/>
      <c r="S344" s="114"/>
      <c r="T344" s="114"/>
      <c r="U344" s="114"/>
      <c r="V344" s="114"/>
      <c r="W344" s="114"/>
      <c r="X344" s="114"/>
      <c r="Y344" s="114"/>
      <c r="Z344" s="114"/>
      <c r="AA344" s="114"/>
      <c r="AB344" s="114"/>
      <c r="AC344" s="114"/>
      <c r="AD344" s="114"/>
      <c r="AE344" s="114"/>
      <c r="AF344" s="114"/>
      <c r="AG344" s="114"/>
      <c r="AH344" s="114"/>
      <c r="AI344" s="114"/>
      <c r="AJ344" s="114"/>
      <c r="AK344" s="114"/>
      <c r="AL344" s="114"/>
      <c r="AM344" s="114"/>
      <c r="AN344" s="114"/>
      <c r="AO344" s="114"/>
      <c r="AP344" s="114"/>
      <c r="AQ344" s="114"/>
      <c r="AR344" s="114"/>
      <c r="AS344" s="114"/>
      <c r="AT344" s="114"/>
      <c r="AU344" s="114"/>
    </row>
    <row r="345" spans="11:47" ht="12.75" customHeight="1" x14ac:dyDescent="0.2">
      <c r="K345" s="114"/>
      <c r="L345" s="114"/>
      <c r="M345" s="114"/>
      <c r="N345" s="114"/>
      <c r="O345" s="114"/>
      <c r="P345" s="114"/>
      <c r="Q345" s="114"/>
      <c r="R345" s="114"/>
      <c r="S345" s="114"/>
      <c r="T345" s="114"/>
      <c r="U345" s="114"/>
      <c r="V345" s="114"/>
      <c r="W345" s="114"/>
      <c r="X345" s="114"/>
      <c r="Y345" s="114"/>
      <c r="Z345" s="114"/>
      <c r="AA345" s="114"/>
      <c r="AB345" s="114"/>
      <c r="AC345" s="114"/>
      <c r="AD345" s="114"/>
      <c r="AE345" s="114"/>
      <c r="AF345" s="114"/>
      <c r="AG345" s="114"/>
      <c r="AH345" s="114"/>
      <c r="AI345" s="114"/>
      <c r="AJ345" s="114"/>
      <c r="AK345" s="114"/>
      <c r="AL345" s="114"/>
      <c r="AM345" s="114"/>
      <c r="AN345" s="114"/>
      <c r="AO345" s="114"/>
      <c r="AP345" s="114"/>
      <c r="AQ345" s="114"/>
      <c r="AR345" s="114"/>
      <c r="AS345" s="114"/>
      <c r="AT345" s="114"/>
      <c r="AU345" s="114"/>
    </row>
    <row r="346" spans="11:47" ht="12.75" customHeight="1" x14ac:dyDescent="0.2">
      <c r="K346" s="114"/>
      <c r="L346" s="114"/>
      <c r="M346" s="114"/>
      <c r="N346" s="114"/>
      <c r="O346" s="114"/>
      <c r="P346" s="114"/>
      <c r="Q346" s="114"/>
      <c r="R346" s="114"/>
      <c r="S346" s="114"/>
      <c r="T346" s="114"/>
      <c r="U346" s="114"/>
      <c r="V346" s="114"/>
      <c r="W346" s="114"/>
      <c r="X346" s="114"/>
      <c r="Y346" s="114"/>
      <c r="Z346" s="114"/>
      <c r="AA346" s="114"/>
      <c r="AB346" s="114"/>
      <c r="AC346" s="114"/>
      <c r="AD346" s="114"/>
      <c r="AE346" s="114"/>
      <c r="AF346" s="114"/>
      <c r="AG346" s="114"/>
      <c r="AH346" s="114"/>
      <c r="AI346" s="114"/>
      <c r="AJ346" s="114"/>
      <c r="AK346" s="114"/>
      <c r="AL346" s="114"/>
      <c r="AM346" s="114"/>
      <c r="AN346" s="114"/>
      <c r="AO346" s="114"/>
      <c r="AP346" s="114"/>
      <c r="AQ346" s="114"/>
      <c r="AR346" s="114"/>
      <c r="AS346" s="114"/>
      <c r="AT346" s="114"/>
      <c r="AU346" s="114"/>
    </row>
    <row r="347" spans="11:47" ht="12.75" customHeight="1" x14ac:dyDescent="0.2">
      <c r="K347" s="114"/>
      <c r="L347" s="114"/>
      <c r="M347" s="114"/>
      <c r="N347" s="114"/>
      <c r="O347" s="114"/>
      <c r="P347" s="114"/>
      <c r="Q347" s="114"/>
      <c r="R347" s="114"/>
      <c r="S347" s="114"/>
      <c r="T347" s="114"/>
      <c r="U347" s="114"/>
      <c r="V347" s="114"/>
      <c r="W347" s="114"/>
      <c r="X347" s="114"/>
      <c r="Y347" s="114"/>
      <c r="Z347" s="114"/>
      <c r="AA347" s="114"/>
      <c r="AB347" s="114"/>
      <c r="AC347" s="114"/>
      <c r="AD347" s="114"/>
      <c r="AE347" s="114"/>
      <c r="AF347" s="114"/>
      <c r="AG347" s="114"/>
      <c r="AH347" s="114"/>
      <c r="AI347" s="114"/>
      <c r="AJ347" s="114"/>
      <c r="AK347" s="114"/>
      <c r="AL347" s="114"/>
      <c r="AM347" s="114"/>
      <c r="AN347" s="114"/>
      <c r="AO347" s="114"/>
      <c r="AP347" s="114"/>
      <c r="AQ347" s="114"/>
      <c r="AR347" s="114"/>
      <c r="AS347" s="114"/>
      <c r="AT347" s="114"/>
      <c r="AU347" s="114"/>
    </row>
    <row r="348" spans="11:47" ht="12.75" customHeight="1" x14ac:dyDescent="0.2">
      <c r="K348" s="114"/>
      <c r="L348" s="114"/>
      <c r="M348" s="114"/>
      <c r="N348" s="114"/>
      <c r="O348" s="114"/>
      <c r="P348" s="114"/>
      <c r="Q348" s="114"/>
      <c r="R348" s="114"/>
      <c r="S348" s="114"/>
      <c r="T348" s="114"/>
      <c r="U348" s="114"/>
      <c r="V348" s="114"/>
      <c r="W348" s="114"/>
      <c r="X348" s="114"/>
      <c r="Y348" s="114"/>
      <c r="Z348" s="114"/>
      <c r="AA348" s="114"/>
      <c r="AB348" s="114"/>
      <c r="AC348" s="114"/>
      <c r="AD348" s="114"/>
      <c r="AE348" s="114"/>
      <c r="AF348" s="114"/>
      <c r="AG348" s="114"/>
      <c r="AH348" s="114"/>
      <c r="AI348" s="114"/>
      <c r="AJ348" s="114"/>
      <c r="AK348" s="114"/>
      <c r="AL348" s="114"/>
      <c r="AM348" s="114"/>
      <c r="AN348" s="114"/>
      <c r="AO348" s="114"/>
      <c r="AP348" s="114"/>
      <c r="AQ348" s="114"/>
      <c r="AR348" s="114"/>
      <c r="AS348" s="114"/>
      <c r="AT348" s="114"/>
      <c r="AU348" s="114"/>
    </row>
    <row r="349" spans="11:47" ht="12.75" customHeight="1" x14ac:dyDescent="0.2">
      <c r="K349" s="114"/>
      <c r="L349" s="114"/>
      <c r="M349" s="114"/>
      <c r="N349" s="114"/>
      <c r="O349" s="114"/>
      <c r="P349" s="114"/>
      <c r="Q349" s="114"/>
      <c r="R349" s="114"/>
      <c r="S349" s="114"/>
      <c r="T349" s="114"/>
      <c r="U349" s="114"/>
      <c r="V349" s="114"/>
      <c r="W349" s="114"/>
      <c r="X349" s="114"/>
      <c r="Y349" s="114"/>
      <c r="Z349" s="114"/>
      <c r="AA349" s="114"/>
      <c r="AB349" s="114"/>
      <c r="AC349" s="114"/>
      <c r="AD349" s="114"/>
      <c r="AE349" s="114"/>
      <c r="AF349" s="114"/>
      <c r="AG349" s="114"/>
      <c r="AH349" s="114"/>
      <c r="AI349" s="114"/>
      <c r="AJ349" s="114"/>
      <c r="AK349" s="114"/>
      <c r="AL349" s="114"/>
      <c r="AM349" s="114"/>
      <c r="AN349" s="114"/>
      <c r="AO349" s="114"/>
      <c r="AP349" s="114"/>
      <c r="AQ349" s="114"/>
      <c r="AR349" s="114"/>
      <c r="AS349" s="114"/>
      <c r="AT349" s="114"/>
      <c r="AU349" s="114"/>
    </row>
    <row r="350" spans="11:47" ht="12.75" customHeight="1" x14ac:dyDescent="0.2">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c r="AO350" s="114"/>
      <c r="AP350" s="114"/>
      <c r="AQ350" s="114"/>
      <c r="AR350" s="114"/>
      <c r="AS350" s="114"/>
      <c r="AT350" s="114"/>
      <c r="AU350" s="114"/>
    </row>
    <row r="351" spans="11:47" ht="12.75" customHeight="1" x14ac:dyDescent="0.2">
      <c r="K351" s="114"/>
      <c r="L351" s="114"/>
      <c r="M351" s="114"/>
      <c r="N351" s="114"/>
      <c r="O351" s="114"/>
      <c r="P351" s="114"/>
      <c r="Q351" s="114"/>
      <c r="R351" s="114"/>
      <c r="S351" s="114"/>
      <c r="T351" s="114"/>
      <c r="U351" s="114"/>
      <c r="V351" s="114"/>
      <c r="W351" s="114"/>
      <c r="X351" s="114"/>
      <c r="Y351" s="114"/>
      <c r="Z351" s="114"/>
      <c r="AA351" s="114"/>
      <c r="AB351" s="114"/>
      <c r="AC351" s="114"/>
      <c r="AD351" s="114"/>
      <c r="AE351" s="114"/>
      <c r="AF351" s="114"/>
      <c r="AG351" s="114"/>
      <c r="AH351" s="114"/>
      <c r="AI351" s="114"/>
      <c r="AJ351" s="114"/>
      <c r="AK351" s="114"/>
      <c r="AL351" s="114"/>
      <c r="AM351" s="114"/>
      <c r="AN351" s="114"/>
      <c r="AO351" s="114"/>
      <c r="AP351" s="114"/>
      <c r="AQ351" s="114"/>
      <c r="AR351" s="114"/>
      <c r="AS351" s="114"/>
      <c r="AT351" s="114"/>
      <c r="AU351" s="114"/>
    </row>
    <row r="352" spans="11:47" ht="12.75" customHeight="1" x14ac:dyDescent="0.2">
      <c r="K352" s="114"/>
      <c r="L352" s="114"/>
      <c r="M352" s="114"/>
      <c r="N352" s="114"/>
      <c r="O352" s="114"/>
      <c r="P352" s="114"/>
      <c r="Q352" s="114"/>
      <c r="R352" s="114"/>
      <c r="S352" s="114"/>
      <c r="T352" s="114"/>
      <c r="U352" s="114"/>
      <c r="V352" s="114"/>
      <c r="W352" s="114"/>
      <c r="X352" s="114"/>
      <c r="Y352" s="114"/>
      <c r="Z352" s="114"/>
      <c r="AA352" s="114"/>
      <c r="AB352" s="114"/>
      <c r="AC352" s="114"/>
      <c r="AD352" s="114"/>
      <c r="AE352" s="114"/>
      <c r="AF352" s="114"/>
      <c r="AG352" s="114"/>
      <c r="AH352" s="114"/>
      <c r="AI352" s="114"/>
      <c r="AJ352" s="114"/>
      <c r="AK352" s="114"/>
      <c r="AL352" s="114"/>
      <c r="AM352" s="114"/>
      <c r="AN352" s="114"/>
      <c r="AO352" s="114"/>
      <c r="AP352" s="114"/>
      <c r="AQ352" s="114"/>
      <c r="AR352" s="114"/>
      <c r="AS352" s="114"/>
      <c r="AT352" s="114"/>
      <c r="AU352" s="114"/>
    </row>
    <row r="353" spans="11:47" ht="12.75" customHeight="1" x14ac:dyDescent="0.2">
      <c r="K353" s="114"/>
      <c r="L353" s="114"/>
      <c r="M353" s="114"/>
      <c r="N353" s="114"/>
      <c r="O353" s="114"/>
      <c r="P353" s="114"/>
      <c r="Q353" s="114"/>
      <c r="R353" s="114"/>
      <c r="S353" s="114"/>
      <c r="T353" s="114"/>
      <c r="U353" s="114"/>
      <c r="V353" s="114"/>
      <c r="W353" s="114"/>
      <c r="X353" s="114"/>
      <c r="Y353" s="114"/>
      <c r="Z353" s="114"/>
      <c r="AA353" s="114"/>
      <c r="AB353" s="114"/>
      <c r="AC353" s="114"/>
      <c r="AD353" s="114"/>
      <c r="AE353" s="114"/>
      <c r="AF353" s="114"/>
      <c r="AG353" s="114"/>
      <c r="AH353" s="114"/>
      <c r="AI353" s="114"/>
      <c r="AJ353" s="114"/>
      <c r="AK353" s="114"/>
      <c r="AL353" s="114"/>
      <c r="AM353" s="114"/>
      <c r="AN353" s="114"/>
      <c r="AO353" s="114"/>
      <c r="AP353" s="114"/>
      <c r="AQ353" s="114"/>
      <c r="AR353" s="114"/>
      <c r="AS353" s="114"/>
      <c r="AT353" s="114"/>
      <c r="AU353" s="114"/>
    </row>
    <row r="354" spans="11:47" ht="12.75" customHeight="1" x14ac:dyDescent="0.2">
      <c r="K354" s="114"/>
      <c r="L354" s="114"/>
      <c r="M354" s="114"/>
      <c r="N354" s="114"/>
      <c r="O354" s="114"/>
      <c r="P354" s="114"/>
      <c r="Q354" s="114"/>
      <c r="R354" s="114"/>
      <c r="S354" s="114"/>
      <c r="T354" s="114"/>
      <c r="U354" s="114"/>
      <c r="V354" s="114"/>
      <c r="W354" s="114"/>
      <c r="X354" s="114"/>
      <c r="Y354" s="114"/>
      <c r="Z354" s="114"/>
      <c r="AA354" s="114"/>
      <c r="AB354" s="114"/>
      <c r="AC354" s="114"/>
      <c r="AD354" s="114"/>
      <c r="AE354" s="114"/>
      <c r="AF354" s="114"/>
      <c r="AG354" s="114"/>
      <c r="AH354" s="114"/>
      <c r="AI354" s="114"/>
      <c r="AJ354" s="114"/>
      <c r="AK354" s="114"/>
      <c r="AL354" s="114"/>
      <c r="AM354" s="114"/>
      <c r="AN354" s="114"/>
      <c r="AO354" s="114"/>
      <c r="AP354" s="114"/>
      <c r="AQ354" s="114"/>
      <c r="AR354" s="114"/>
      <c r="AS354" s="114"/>
      <c r="AT354" s="114"/>
      <c r="AU354" s="114"/>
    </row>
    <row r="355" spans="11:47" ht="12.75" customHeight="1" x14ac:dyDescent="0.2">
      <c r="K355" s="114"/>
      <c r="L355" s="114"/>
      <c r="M355" s="114"/>
      <c r="N355" s="114"/>
      <c r="O355" s="114"/>
      <c r="P355" s="114"/>
      <c r="Q355" s="114"/>
      <c r="R355" s="114"/>
      <c r="S355" s="114"/>
      <c r="T355" s="114"/>
      <c r="U355" s="114"/>
      <c r="V355" s="114"/>
      <c r="W355" s="114"/>
      <c r="X355" s="114"/>
      <c r="Y355" s="114"/>
      <c r="Z355" s="114"/>
      <c r="AA355" s="114"/>
      <c r="AB355" s="114"/>
      <c r="AC355" s="114"/>
      <c r="AD355" s="114"/>
      <c r="AE355" s="114"/>
      <c r="AF355" s="114"/>
      <c r="AG355" s="114"/>
      <c r="AH355" s="114"/>
      <c r="AI355" s="114"/>
      <c r="AJ355" s="114"/>
      <c r="AK355" s="114"/>
      <c r="AL355" s="114"/>
      <c r="AM355" s="114"/>
      <c r="AN355" s="114"/>
      <c r="AO355" s="114"/>
      <c r="AP355" s="114"/>
      <c r="AQ355" s="114"/>
      <c r="AR355" s="114"/>
      <c r="AS355" s="114"/>
      <c r="AT355" s="114"/>
      <c r="AU355" s="114"/>
    </row>
    <row r="356" spans="11:47" ht="12.75" customHeight="1" x14ac:dyDescent="0.2">
      <c r="K356" s="114"/>
      <c r="L356" s="114"/>
      <c r="M356" s="114"/>
      <c r="N356" s="114"/>
      <c r="O356" s="114"/>
      <c r="P356" s="114"/>
      <c r="Q356" s="114"/>
      <c r="R356" s="114"/>
      <c r="S356" s="114"/>
      <c r="T356" s="114"/>
      <c r="U356" s="114"/>
      <c r="V356" s="114"/>
      <c r="W356" s="114"/>
      <c r="X356" s="114"/>
      <c r="Y356" s="114"/>
      <c r="Z356" s="114"/>
      <c r="AA356" s="114"/>
      <c r="AB356" s="114"/>
      <c r="AC356" s="114"/>
      <c r="AD356" s="114"/>
      <c r="AE356" s="114"/>
      <c r="AF356" s="114"/>
      <c r="AG356" s="114"/>
      <c r="AH356" s="114"/>
      <c r="AI356" s="114"/>
      <c r="AJ356" s="114"/>
      <c r="AK356" s="114"/>
      <c r="AL356" s="114"/>
      <c r="AM356" s="114"/>
      <c r="AN356" s="114"/>
      <c r="AO356" s="114"/>
      <c r="AP356" s="114"/>
      <c r="AQ356" s="114"/>
      <c r="AR356" s="114"/>
      <c r="AS356" s="114"/>
      <c r="AT356" s="114"/>
      <c r="AU356" s="114"/>
    </row>
    <row r="357" spans="11:47" ht="12.75" customHeight="1" x14ac:dyDescent="0.2">
      <c r="K357" s="114"/>
      <c r="L357" s="114"/>
      <c r="M357" s="114"/>
      <c r="N357" s="114"/>
      <c r="O357" s="114"/>
      <c r="P357" s="114"/>
      <c r="Q357" s="114"/>
      <c r="R357" s="114"/>
      <c r="S357" s="114"/>
      <c r="T357" s="114"/>
      <c r="U357" s="114"/>
      <c r="V357" s="114"/>
      <c r="W357" s="114"/>
      <c r="X357" s="114"/>
      <c r="Y357" s="114"/>
      <c r="Z357" s="114"/>
      <c r="AA357" s="114"/>
      <c r="AB357" s="114"/>
      <c r="AC357" s="114"/>
      <c r="AD357" s="114"/>
      <c r="AE357" s="114"/>
      <c r="AF357" s="114"/>
      <c r="AG357" s="114"/>
      <c r="AH357" s="114"/>
      <c r="AI357" s="114"/>
      <c r="AJ357" s="114"/>
      <c r="AK357" s="114"/>
      <c r="AL357" s="114"/>
      <c r="AM357" s="114"/>
      <c r="AN357" s="114"/>
      <c r="AO357" s="114"/>
      <c r="AP357" s="114"/>
      <c r="AQ357" s="114"/>
      <c r="AR357" s="114"/>
      <c r="AS357" s="114"/>
      <c r="AT357" s="114"/>
      <c r="AU357" s="114"/>
    </row>
    <row r="358" spans="11:47" ht="12.75" customHeight="1" x14ac:dyDescent="0.2">
      <c r="K358" s="114"/>
      <c r="L358" s="114"/>
      <c r="M358" s="114"/>
      <c r="N358" s="114"/>
      <c r="O358" s="114"/>
      <c r="P358" s="114"/>
      <c r="Q358" s="114"/>
      <c r="R358" s="114"/>
      <c r="S358" s="114"/>
      <c r="T358" s="114"/>
      <c r="U358" s="114"/>
      <c r="V358" s="114"/>
      <c r="W358" s="114"/>
      <c r="X358" s="114"/>
      <c r="Y358" s="114"/>
      <c r="Z358" s="114"/>
      <c r="AA358" s="114"/>
      <c r="AB358" s="114"/>
      <c r="AC358" s="114"/>
      <c r="AD358" s="114"/>
      <c r="AE358" s="114"/>
      <c r="AF358" s="114"/>
      <c r="AG358" s="114"/>
      <c r="AH358" s="114"/>
      <c r="AI358" s="114"/>
      <c r="AJ358" s="114"/>
      <c r="AK358" s="114"/>
      <c r="AL358" s="114"/>
      <c r="AM358" s="114"/>
      <c r="AN358" s="114"/>
      <c r="AO358" s="114"/>
      <c r="AP358" s="114"/>
      <c r="AQ358" s="114"/>
      <c r="AR358" s="114"/>
      <c r="AS358" s="114"/>
      <c r="AT358" s="114"/>
      <c r="AU358" s="114"/>
    </row>
    <row r="359" spans="11:47" ht="12.75" customHeight="1" x14ac:dyDescent="0.2">
      <c r="K359" s="114"/>
      <c r="L359" s="114"/>
      <c r="M359" s="114"/>
      <c r="N359" s="114"/>
      <c r="O359" s="114"/>
      <c r="P359" s="114"/>
      <c r="Q359" s="114"/>
      <c r="R359" s="114"/>
      <c r="S359" s="114"/>
      <c r="T359" s="114"/>
      <c r="U359" s="114"/>
      <c r="V359" s="114"/>
      <c r="W359" s="114"/>
      <c r="X359" s="114"/>
      <c r="Y359" s="114"/>
      <c r="Z359" s="114"/>
      <c r="AA359" s="114"/>
      <c r="AB359" s="114"/>
      <c r="AC359" s="114"/>
      <c r="AD359" s="114"/>
      <c r="AE359" s="114"/>
      <c r="AF359" s="114"/>
      <c r="AG359" s="114"/>
      <c r="AH359" s="114"/>
      <c r="AI359" s="114"/>
      <c r="AJ359" s="114"/>
      <c r="AK359" s="114"/>
      <c r="AL359" s="114"/>
      <c r="AM359" s="114"/>
      <c r="AN359" s="114"/>
      <c r="AO359" s="114"/>
      <c r="AP359" s="114"/>
      <c r="AQ359" s="114"/>
      <c r="AR359" s="114"/>
      <c r="AS359" s="114"/>
      <c r="AT359" s="114"/>
      <c r="AU359" s="114"/>
    </row>
    <row r="360" spans="11:47" ht="12.75" customHeight="1" x14ac:dyDescent="0.2">
      <c r="K360" s="114"/>
      <c r="L360" s="114"/>
      <c r="M360" s="114"/>
      <c r="N360" s="114"/>
      <c r="O360" s="114"/>
      <c r="P360" s="114"/>
      <c r="Q360" s="114"/>
      <c r="R360" s="114"/>
      <c r="S360" s="114"/>
      <c r="T360" s="114"/>
      <c r="U360" s="114"/>
      <c r="V360" s="114"/>
      <c r="W360" s="114"/>
      <c r="X360" s="114"/>
      <c r="Y360" s="114"/>
      <c r="Z360" s="114"/>
      <c r="AA360" s="114"/>
      <c r="AB360" s="114"/>
      <c r="AC360" s="114"/>
      <c r="AD360" s="114"/>
      <c r="AE360" s="114"/>
      <c r="AF360" s="114"/>
      <c r="AG360" s="114"/>
      <c r="AH360" s="114"/>
      <c r="AI360" s="114"/>
      <c r="AJ360" s="114"/>
      <c r="AK360" s="114"/>
      <c r="AL360" s="114"/>
      <c r="AM360" s="114"/>
      <c r="AN360" s="114"/>
      <c r="AO360" s="114"/>
      <c r="AP360" s="114"/>
      <c r="AQ360" s="114"/>
      <c r="AR360" s="114"/>
      <c r="AS360" s="114"/>
      <c r="AT360" s="114"/>
      <c r="AU360" s="114"/>
    </row>
    <row r="361" spans="11:47" ht="12.75" customHeight="1" x14ac:dyDescent="0.2">
      <c r="K361" s="114"/>
      <c r="L361" s="114"/>
      <c r="M361" s="114"/>
      <c r="N361" s="114"/>
      <c r="O361" s="114"/>
      <c r="P361" s="114"/>
      <c r="Q361" s="114"/>
      <c r="R361" s="114"/>
      <c r="S361" s="114"/>
      <c r="T361" s="114"/>
      <c r="U361" s="114"/>
      <c r="V361" s="114"/>
      <c r="W361" s="114"/>
      <c r="X361" s="114"/>
      <c r="Y361" s="114"/>
      <c r="Z361" s="114"/>
      <c r="AA361" s="114"/>
      <c r="AB361" s="114"/>
      <c r="AC361" s="114"/>
      <c r="AD361" s="114"/>
      <c r="AE361" s="114"/>
      <c r="AF361" s="114"/>
      <c r="AG361" s="114"/>
      <c r="AH361" s="114"/>
      <c r="AI361" s="114"/>
      <c r="AJ361" s="114"/>
      <c r="AK361" s="114"/>
      <c r="AL361" s="114"/>
      <c r="AM361" s="114"/>
      <c r="AN361" s="114"/>
      <c r="AO361" s="114"/>
      <c r="AP361" s="114"/>
      <c r="AQ361" s="114"/>
      <c r="AR361" s="114"/>
      <c r="AS361" s="114"/>
      <c r="AT361" s="114"/>
      <c r="AU361" s="114"/>
    </row>
    <row r="362" spans="11:47" ht="12.75" customHeight="1" x14ac:dyDescent="0.2">
      <c r="K362" s="114"/>
      <c r="L362" s="114"/>
      <c r="M362" s="114"/>
      <c r="N362" s="114"/>
      <c r="O362" s="114"/>
      <c r="P362" s="114"/>
      <c r="Q362" s="114"/>
      <c r="R362" s="114"/>
      <c r="S362" s="114"/>
      <c r="T362" s="114"/>
      <c r="U362" s="114"/>
      <c r="V362" s="114"/>
      <c r="W362" s="114"/>
      <c r="X362" s="114"/>
      <c r="Y362" s="114"/>
      <c r="Z362" s="114"/>
      <c r="AA362" s="114"/>
      <c r="AB362" s="114"/>
      <c r="AC362" s="114"/>
      <c r="AD362" s="114"/>
      <c r="AE362" s="114"/>
      <c r="AF362" s="114"/>
      <c r="AG362" s="114"/>
      <c r="AH362" s="114"/>
      <c r="AI362" s="114"/>
      <c r="AJ362" s="114"/>
      <c r="AK362" s="114"/>
      <c r="AL362" s="114"/>
      <c r="AM362" s="114"/>
      <c r="AN362" s="114"/>
      <c r="AO362" s="114"/>
      <c r="AP362" s="114"/>
      <c r="AQ362" s="114"/>
      <c r="AR362" s="114"/>
      <c r="AS362" s="114"/>
      <c r="AT362" s="114"/>
      <c r="AU362" s="114"/>
    </row>
    <row r="363" spans="11:47" ht="12.75" customHeight="1" x14ac:dyDescent="0.2">
      <c r="K363" s="114"/>
      <c r="L363" s="114"/>
      <c r="M363" s="114"/>
      <c r="N363" s="114"/>
      <c r="O363" s="114"/>
      <c r="P363" s="114"/>
      <c r="Q363" s="114"/>
      <c r="R363" s="114"/>
      <c r="S363" s="114"/>
      <c r="T363" s="114"/>
      <c r="U363" s="114"/>
      <c r="V363" s="114"/>
      <c r="W363" s="114"/>
      <c r="X363" s="114"/>
      <c r="Y363" s="114"/>
      <c r="Z363" s="114"/>
      <c r="AA363" s="114"/>
      <c r="AB363" s="114"/>
      <c r="AC363" s="114"/>
      <c r="AD363" s="114"/>
      <c r="AE363" s="114"/>
      <c r="AF363" s="114"/>
      <c r="AG363" s="114"/>
      <c r="AH363" s="114"/>
      <c r="AI363" s="114"/>
      <c r="AJ363" s="114"/>
      <c r="AK363" s="114"/>
      <c r="AL363" s="114"/>
      <c r="AM363" s="114"/>
      <c r="AN363" s="114"/>
      <c r="AO363" s="114"/>
      <c r="AP363" s="114"/>
      <c r="AQ363" s="114"/>
      <c r="AR363" s="114"/>
      <c r="AS363" s="114"/>
      <c r="AT363" s="114"/>
      <c r="AU363" s="114"/>
    </row>
    <row r="364" spans="11:47" ht="12.75" customHeight="1" x14ac:dyDescent="0.2">
      <c r="K364" s="114"/>
      <c r="L364" s="114"/>
      <c r="M364" s="114"/>
      <c r="N364" s="114"/>
      <c r="O364" s="114"/>
      <c r="P364" s="114"/>
      <c r="Q364" s="114"/>
      <c r="R364" s="114"/>
      <c r="S364" s="114"/>
      <c r="T364" s="114"/>
      <c r="U364" s="114"/>
      <c r="V364" s="114"/>
      <c r="W364" s="114"/>
      <c r="X364" s="114"/>
      <c r="Y364" s="114"/>
      <c r="Z364" s="114"/>
      <c r="AA364" s="114"/>
      <c r="AB364" s="114"/>
      <c r="AC364" s="114"/>
      <c r="AD364" s="114"/>
      <c r="AE364" s="114"/>
      <c r="AF364" s="114"/>
      <c r="AG364" s="114"/>
      <c r="AH364" s="114"/>
      <c r="AI364" s="114"/>
      <c r="AJ364" s="114"/>
      <c r="AK364" s="114"/>
      <c r="AL364" s="114"/>
      <c r="AM364" s="114"/>
      <c r="AN364" s="114"/>
      <c r="AO364" s="114"/>
      <c r="AP364" s="114"/>
      <c r="AQ364" s="114"/>
      <c r="AR364" s="114"/>
      <c r="AS364" s="114"/>
      <c r="AT364" s="114"/>
      <c r="AU364" s="114"/>
    </row>
    <row r="365" spans="11:47" ht="12.75" customHeight="1" x14ac:dyDescent="0.2">
      <c r="K365" s="114"/>
      <c r="L365" s="114"/>
      <c r="M365" s="114"/>
      <c r="N365" s="114"/>
      <c r="O365" s="114"/>
      <c r="P365" s="114"/>
      <c r="Q365" s="114"/>
      <c r="R365" s="114"/>
      <c r="S365" s="114"/>
      <c r="T365" s="114"/>
      <c r="U365" s="114"/>
      <c r="V365" s="114"/>
      <c r="W365" s="114"/>
      <c r="X365" s="114"/>
      <c r="Y365" s="114"/>
      <c r="Z365" s="114"/>
      <c r="AA365" s="114"/>
      <c r="AB365" s="114"/>
      <c r="AC365" s="114"/>
      <c r="AD365" s="114"/>
      <c r="AE365" s="114"/>
      <c r="AF365" s="114"/>
      <c r="AG365" s="114"/>
      <c r="AH365" s="114"/>
      <c r="AI365" s="114"/>
      <c r="AJ365" s="114"/>
      <c r="AK365" s="114"/>
      <c r="AL365" s="114"/>
      <c r="AM365" s="114"/>
      <c r="AN365" s="114"/>
      <c r="AO365" s="114"/>
      <c r="AP365" s="114"/>
      <c r="AQ365" s="114"/>
      <c r="AR365" s="114"/>
      <c r="AS365" s="114"/>
      <c r="AT365" s="114"/>
      <c r="AU365" s="114"/>
    </row>
    <row r="366" spans="11:47" ht="12.75" customHeight="1" x14ac:dyDescent="0.2">
      <c r="K366" s="114"/>
      <c r="L366" s="114"/>
      <c r="M366" s="114"/>
      <c r="N366" s="114"/>
      <c r="O366" s="114"/>
      <c r="P366" s="114"/>
      <c r="Q366" s="114"/>
      <c r="R366" s="114"/>
      <c r="S366" s="114"/>
      <c r="T366" s="114"/>
      <c r="U366" s="114"/>
      <c r="V366" s="114"/>
      <c r="W366" s="114"/>
      <c r="X366" s="114"/>
      <c r="Y366" s="114"/>
      <c r="Z366" s="114"/>
      <c r="AA366" s="114"/>
      <c r="AB366" s="114"/>
      <c r="AC366" s="114"/>
      <c r="AD366" s="114"/>
      <c r="AE366" s="114"/>
      <c r="AF366" s="114"/>
      <c r="AG366" s="114"/>
      <c r="AH366" s="114"/>
      <c r="AI366" s="114"/>
      <c r="AJ366" s="114"/>
      <c r="AK366" s="114"/>
      <c r="AL366" s="114"/>
      <c r="AM366" s="114"/>
      <c r="AN366" s="114"/>
      <c r="AO366" s="114"/>
      <c r="AP366" s="114"/>
      <c r="AQ366" s="114"/>
      <c r="AR366" s="114"/>
      <c r="AS366" s="114"/>
      <c r="AT366" s="114"/>
      <c r="AU366" s="114"/>
    </row>
    <row r="367" spans="11:47" ht="12.75" customHeight="1" x14ac:dyDescent="0.2">
      <c r="K367" s="114"/>
      <c r="L367" s="114"/>
      <c r="M367" s="114"/>
      <c r="N367" s="114"/>
      <c r="O367" s="114"/>
      <c r="P367" s="114"/>
      <c r="Q367" s="114"/>
      <c r="R367" s="114"/>
      <c r="S367" s="114"/>
      <c r="T367" s="114"/>
      <c r="U367" s="114"/>
      <c r="V367" s="114"/>
      <c r="W367" s="114"/>
      <c r="X367" s="114"/>
      <c r="Y367" s="114"/>
      <c r="Z367" s="114"/>
      <c r="AA367" s="114"/>
      <c r="AB367" s="114"/>
      <c r="AC367" s="114"/>
      <c r="AD367" s="114"/>
      <c r="AE367" s="114"/>
      <c r="AF367" s="114"/>
      <c r="AG367" s="114"/>
      <c r="AH367" s="114"/>
      <c r="AI367" s="114"/>
      <c r="AJ367" s="114"/>
      <c r="AK367" s="114"/>
      <c r="AL367" s="114"/>
      <c r="AM367" s="114"/>
      <c r="AN367" s="114"/>
      <c r="AO367" s="114"/>
      <c r="AP367" s="114"/>
      <c r="AQ367" s="114"/>
      <c r="AR367" s="114"/>
      <c r="AS367" s="114"/>
      <c r="AT367" s="114"/>
      <c r="AU367" s="114"/>
    </row>
    <row r="368" spans="11:47" ht="12.75" customHeight="1" x14ac:dyDescent="0.2">
      <c r="K368" s="114"/>
      <c r="L368" s="114"/>
      <c r="M368" s="114"/>
      <c r="N368" s="114"/>
      <c r="O368" s="114"/>
      <c r="P368" s="114"/>
      <c r="Q368" s="114"/>
      <c r="R368" s="114"/>
      <c r="S368" s="114"/>
      <c r="T368" s="114"/>
      <c r="U368" s="114"/>
      <c r="V368" s="114"/>
      <c r="W368" s="114"/>
      <c r="X368" s="114"/>
      <c r="Y368" s="114"/>
      <c r="Z368" s="114"/>
      <c r="AA368" s="114"/>
      <c r="AB368" s="114"/>
      <c r="AC368" s="114"/>
      <c r="AD368" s="114"/>
      <c r="AE368" s="114"/>
      <c r="AF368" s="114"/>
      <c r="AG368" s="114"/>
      <c r="AH368" s="114"/>
      <c r="AI368" s="114"/>
      <c r="AJ368" s="114"/>
      <c r="AK368" s="114"/>
      <c r="AL368" s="114"/>
      <c r="AM368" s="114"/>
      <c r="AN368" s="114"/>
      <c r="AO368" s="114"/>
      <c r="AP368" s="114"/>
      <c r="AQ368" s="114"/>
      <c r="AR368" s="114"/>
      <c r="AS368" s="114"/>
      <c r="AT368" s="114"/>
      <c r="AU368" s="114"/>
    </row>
    <row r="369" spans="11:47" ht="12.75" customHeight="1" x14ac:dyDescent="0.2">
      <c r="K369" s="114"/>
      <c r="L369" s="114"/>
      <c r="M369" s="114"/>
      <c r="N369" s="114"/>
      <c r="O369" s="114"/>
      <c r="P369" s="114"/>
      <c r="Q369" s="114"/>
      <c r="R369" s="114"/>
      <c r="S369" s="114"/>
      <c r="T369" s="114"/>
      <c r="U369" s="114"/>
      <c r="V369" s="114"/>
      <c r="W369" s="114"/>
      <c r="X369" s="114"/>
      <c r="Y369" s="114"/>
      <c r="Z369" s="114"/>
      <c r="AA369" s="114"/>
      <c r="AB369" s="114"/>
      <c r="AC369" s="114"/>
      <c r="AD369" s="114"/>
      <c r="AE369" s="114"/>
      <c r="AF369" s="114"/>
      <c r="AG369" s="114"/>
      <c r="AH369" s="114"/>
      <c r="AI369" s="114"/>
      <c r="AJ369" s="114"/>
      <c r="AK369" s="114"/>
      <c r="AL369" s="114"/>
      <c r="AM369" s="114"/>
      <c r="AN369" s="114"/>
      <c r="AO369" s="114"/>
      <c r="AP369" s="114"/>
      <c r="AQ369" s="114"/>
      <c r="AR369" s="114"/>
      <c r="AS369" s="114"/>
      <c r="AT369" s="114"/>
      <c r="AU369" s="114"/>
    </row>
    <row r="370" spans="11:47" ht="12.75" customHeight="1" x14ac:dyDescent="0.2">
      <c r="K370" s="114"/>
      <c r="L370" s="114"/>
      <c r="M370" s="114"/>
      <c r="N370" s="114"/>
      <c r="O370" s="114"/>
      <c r="P370" s="114"/>
      <c r="Q370" s="114"/>
      <c r="R370" s="114"/>
      <c r="S370" s="114"/>
      <c r="T370" s="114"/>
      <c r="U370" s="114"/>
      <c r="V370" s="114"/>
      <c r="W370" s="114"/>
      <c r="X370" s="114"/>
      <c r="Y370" s="114"/>
      <c r="Z370" s="114"/>
      <c r="AA370" s="114"/>
      <c r="AB370" s="114"/>
      <c r="AC370" s="114"/>
      <c r="AD370" s="114"/>
      <c r="AE370" s="114"/>
      <c r="AF370" s="114"/>
      <c r="AG370" s="114"/>
      <c r="AH370" s="114"/>
      <c r="AI370" s="114"/>
      <c r="AJ370" s="114"/>
      <c r="AK370" s="114"/>
      <c r="AL370" s="114"/>
      <c r="AM370" s="114"/>
      <c r="AN370" s="114"/>
      <c r="AO370" s="114"/>
      <c r="AP370" s="114"/>
      <c r="AQ370" s="114"/>
      <c r="AR370" s="114"/>
      <c r="AS370" s="114"/>
      <c r="AT370" s="114"/>
      <c r="AU370" s="114"/>
    </row>
    <row r="371" spans="11:47" ht="12.75" customHeight="1" x14ac:dyDescent="0.2">
      <c r="K371" s="114"/>
      <c r="L371" s="114"/>
      <c r="M371" s="114"/>
      <c r="N371" s="114"/>
      <c r="O371" s="114"/>
      <c r="P371" s="114"/>
      <c r="Q371" s="114"/>
      <c r="R371" s="114"/>
      <c r="S371" s="114"/>
      <c r="T371" s="114"/>
      <c r="U371" s="114"/>
      <c r="V371" s="114"/>
      <c r="W371" s="114"/>
      <c r="X371" s="114"/>
      <c r="Y371" s="114"/>
      <c r="Z371" s="114"/>
      <c r="AA371" s="114"/>
      <c r="AB371" s="114"/>
      <c r="AC371" s="114"/>
      <c r="AD371" s="114"/>
      <c r="AE371" s="114"/>
      <c r="AF371" s="114"/>
      <c r="AG371" s="114"/>
      <c r="AH371" s="114"/>
      <c r="AI371" s="114"/>
      <c r="AJ371" s="114"/>
      <c r="AK371" s="114"/>
      <c r="AL371" s="114"/>
      <c r="AM371" s="114"/>
      <c r="AN371" s="114"/>
      <c r="AO371" s="114"/>
      <c r="AP371" s="114"/>
      <c r="AQ371" s="114"/>
      <c r="AR371" s="114"/>
      <c r="AS371" s="114"/>
      <c r="AT371" s="114"/>
      <c r="AU371" s="114"/>
    </row>
    <row r="372" spans="11:47" ht="12.75" customHeight="1" x14ac:dyDescent="0.2">
      <c r="K372" s="114"/>
      <c r="L372" s="114"/>
      <c r="M372" s="114"/>
      <c r="N372" s="114"/>
      <c r="O372" s="114"/>
      <c r="P372" s="114"/>
      <c r="Q372" s="114"/>
      <c r="R372" s="114"/>
      <c r="S372" s="114"/>
      <c r="T372" s="114"/>
      <c r="U372" s="114"/>
      <c r="V372" s="114"/>
      <c r="W372" s="114"/>
      <c r="X372" s="114"/>
      <c r="Y372" s="114"/>
      <c r="Z372" s="114"/>
      <c r="AA372" s="114"/>
      <c r="AB372" s="114"/>
      <c r="AC372" s="114"/>
      <c r="AD372" s="114"/>
      <c r="AE372" s="114"/>
      <c r="AF372" s="114"/>
      <c r="AG372" s="114"/>
      <c r="AH372" s="114"/>
      <c r="AI372" s="114"/>
      <c r="AJ372" s="114"/>
      <c r="AK372" s="114"/>
      <c r="AL372" s="114"/>
      <c r="AM372" s="114"/>
      <c r="AN372" s="114"/>
      <c r="AO372" s="114"/>
      <c r="AP372" s="114"/>
      <c r="AQ372" s="114"/>
      <c r="AR372" s="114"/>
      <c r="AS372" s="114"/>
      <c r="AT372" s="114"/>
      <c r="AU372" s="114"/>
    </row>
    <row r="373" spans="11:47" ht="12.75" customHeight="1" x14ac:dyDescent="0.2">
      <c r="K373" s="114"/>
      <c r="L373" s="114"/>
      <c r="M373" s="114"/>
      <c r="N373" s="114"/>
      <c r="O373" s="114"/>
      <c r="P373" s="114"/>
      <c r="Q373" s="114"/>
      <c r="R373" s="114"/>
      <c r="S373" s="114"/>
      <c r="T373" s="114"/>
      <c r="U373" s="114"/>
      <c r="V373" s="114"/>
      <c r="W373" s="114"/>
      <c r="X373" s="114"/>
      <c r="Y373" s="114"/>
      <c r="Z373" s="114"/>
      <c r="AA373" s="114"/>
      <c r="AB373" s="114"/>
      <c r="AC373" s="114"/>
      <c r="AD373" s="114"/>
      <c r="AE373" s="114"/>
      <c r="AF373" s="114"/>
      <c r="AG373" s="114"/>
      <c r="AH373" s="114"/>
      <c r="AI373" s="114"/>
      <c r="AJ373" s="114"/>
      <c r="AK373" s="114"/>
      <c r="AL373" s="114"/>
      <c r="AM373" s="114"/>
      <c r="AN373" s="114"/>
      <c r="AO373" s="114"/>
      <c r="AP373" s="114"/>
      <c r="AQ373" s="114"/>
      <c r="AR373" s="114"/>
      <c r="AS373" s="114"/>
      <c r="AT373" s="114"/>
      <c r="AU373" s="114"/>
    </row>
    <row r="374" spans="11:47" ht="12.75" customHeight="1" x14ac:dyDescent="0.2">
      <c r="K374" s="114"/>
      <c r="L374" s="114"/>
      <c r="M374" s="114"/>
      <c r="N374" s="114"/>
      <c r="O374" s="114"/>
      <c r="P374" s="114"/>
      <c r="Q374" s="114"/>
      <c r="R374" s="114"/>
      <c r="S374" s="114"/>
      <c r="T374" s="114"/>
      <c r="U374" s="114"/>
      <c r="V374" s="114"/>
      <c r="W374" s="114"/>
      <c r="X374" s="114"/>
      <c r="Y374" s="114"/>
      <c r="Z374" s="114"/>
      <c r="AA374" s="114"/>
      <c r="AB374" s="114"/>
      <c r="AC374" s="114"/>
      <c r="AD374" s="114"/>
      <c r="AE374" s="114"/>
      <c r="AF374" s="114"/>
      <c r="AG374" s="114"/>
      <c r="AH374" s="114"/>
      <c r="AI374" s="114"/>
      <c r="AJ374" s="114"/>
      <c r="AK374" s="114"/>
      <c r="AL374" s="114"/>
      <c r="AM374" s="114"/>
      <c r="AN374" s="114"/>
      <c r="AO374" s="114"/>
      <c r="AP374" s="114"/>
      <c r="AQ374" s="114"/>
      <c r="AR374" s="114"/>
      <c r="AS374" s="114"/>
      <c r="AT374" s="114"/>
      <c r="AU374" s="114"/>
    </row>
    <row r="375" spans="11:47" ht="12.75" customHeight="1" x14ac:dyDescent="0.2">
      <c r="K375" s="114"/>
      <c r="L375" s="114"/>
      <c r="M375" s="114"/>
      <c r="N375" s="114"/>
      <c r="O375" s="114"/>
      <c r="P375" s="114"/>
      <c r="Q375" s="114"/>
      <c r="R375" s="114"/>
      <c r="S375" s="114"/>
      <c r="T375" s="114"/>
      <c r="U375" s="114"/>
      <c r="V375" s="114"/>
      <c r="W375" s="114"/>
      <c r="X375" s="114"/>
      <c r="Y375" s="114"/>
      <c r="Z375" s="114"/>
      <c r="AA375" s="114"/>
      <c r="AB375" s="114"/>
      <c r="AC375" s="114"/>
      <c r="AD375" s="114"/>
      <c r="AE375" s="114"/>
      <c r="AF375" s="114"/>
      <c r="AG375" s="114"/>
      <c r="AH375" s="114"/>
      <c r="AI375" s="114"/>
      <c r="AJ375" s="114"/>
      <c r="AK375" s="114"/>
      <c r="AL375" s="114"/>
      <c r="AM375" s="114"/>
      <c r="AN375" s="114"/>
      <c r="AO375" s="114"/>
      <c r="AP375" s="114"/>
      <c r="AQ375" s="114"/>
      <c r="AR375" s="114"/>
      <c r="AS375" s="114"/>
      <c r="AT375" s="114"/>
      <c r="AU375" s="114"/>
    </row>
    <row r="376" spans="11:47" ht="12.75" customHeight="1" x14ac:dyDescent="0.2">
      <c r="K376" s="114"/>
      <c r="L376" s="114"/>
      <c r="M376" s="114"/>
      <c r="N376" s="114"/>
      <c r="O376" s="114"/>
      <c r="P376" s="114"/>
      <c r="Q376" s="114"/>
      <c r="R376" s="114"/>
      <c r="S376" s="114"/>
      <c r="T376" s="114"/>
      <c r="U376" s="114"/>
      <c r="V376" s="114"/>
      <c r="W376" s="114"/>
      <c r="X376" s="114"/>
      <c r="Y376" s="114"/>
      <c r="Z376" s="114"/>
      <c r="AA376" s="114"/>
      <c r="AB376" s="114"/>
      <c r="AC376" s="114"/>
      <c r="AD376" s="114"/>
      <c r="AE376" s="114"/>
      <c r="AF376" s="114"/>
      <c r="AG376" s="114"/>
      <c r="AH376" s="114"/>
      <c r="AI376" s="114"/>
      <c r="AJ376" s="114"/>
      <c r="AK376" s="114"/>
      <c r="AL376" s="114"/>
      <c r="AM376" s="114"/>
      <c r="AN376" s="114"/>
      <c r="AO376" s="114"/>
      <c r="AP376" s="114"/>
      <c r="AQ376" s="114"/>
      <c r="AR376" s="114"/>
      <c r="AS376" s="114"/>
      <c r="AT376" s="114"/>
      <c r="AU376" s="114"/>
    </row>
    <row r="377" spans="11:47" ht="12.75" customHeight="1" x14ac:dyDescent="0.2">
      <c r="K377" s="114"/>
      <c r="L377" s="114"/>
      <c r="M377" s="114"/>
      <c r="N377" s="114"/>
      <c r="O377" s="114"/>
      <c r="P377" s="114"/>
      <c r="Q377" s="114"/>
      <c r="R377" s="114"/>
      <c r="S377" s="114"/>
      <c r="T377" s="114"/>
      <c r="U377" s="114"/>
      <c r="V377" s="114"/>
      <c r="W377" s="114"/>
      <c r="X377" s="114"/>
      <c r="Y377" s="114"/>
      <c r="Z377" s="114"/>
      <c r="AA377" s="114"/>
      <c r="AB377" s="114"/>
      <c r="AC377" s="114"/>
      <c r="AD377" s="114"/>
      <c r="AE377" s="114"/>
      <c r="AF377" s="114"/>
      <c r="AG377" s="114"/>
      <c r="AH377" s="114"/>
      <c r="AI377" s="114"/>
      <c r="AJ377" s="114"/>
      <c r="AK377" s="114"/>
      <c r="AL377" s="114"/>
      <c r="AM377" s="114"/>
      <c r="AN377" s="114"/>
      <c r="AO377" s="114"/>
      <c r="AP377" s="114"/>
      <c r="AQ377" s="114"/>
      <c r="AR377" s="114"/>
      <c r="AS377" s="114"/>
      <c r="AT377" s="114"/>
      <c r="AU377" s="114"/>
    </row>
    <row r="378" spans="11:47" ht="12.75" customHeight="1" x14ac:dyDescent="0.2">
      <c r="K378" s="114"/>
      <c r="L378" s="114"/>
      <c r="M378" s="114"/>
      <c r="N378" s="114"/>
      <c r="O378" s="114"/>
      <c r="P378" s="114"/>
      <c r="Q378" s="114"/>
      <c r="R378" s="114"/>
      <c r="S378" s="114"/>
      <c r="T378" s="114"/>
      <c r="U378" s="114"/>
      <c r="V378" s="114"/>
      <c r="W378" s="114"/>
      <c r="X378" s="114"/>
      <c r="Y378" s="114"/>
      <c r="Z378" s="114"/>
      <c r="AA378" s="114"/>
      <c r="AB378" s="114"/>
      <c r="AC378" s="114"/>
      <c r="AD378" s="114"/>
      <c r="AE378" s="114"/>
      <c r="AF378" s="114"/>
      <c r="AG378" s="114"/>
      <c r="AH378" s="114"/>
      <c r="AI378" s="114"/>
      <c r="AJ378" s="114"/>
      <c r="AK378" s="114"/>
      <c r="AL378" s="114"/>
      <c r="AM378" s="114"/>
      <c r="AN378" s="114"/>
      <c r="AO378" s="114"/>
      <c r="AP378" s="114"/>
      <c r="AQ378" s="114"/>
      <c r="AR378" s="114"/>
      <c r="AS378" s="114"/>
      <c r="AT378" s="114"/>
      <c r="AU378" s="114"/>
    </row>
    <row r="379" spans="11:47" ht="12.75" customHeight="1" x14ac:dyDescent="0.2">
      <c r="K379" s="114"/>
      <c r="L379" s="114"/>
      <c r="M379" s="114"/>
      <c r="N379" s="114"/>
      <c r="O379" s="114"/>
      <c r="P379" s="114"/>
      <c r="Q379" s="114"/>
      <c r="R379" s="114"/>
      <c r="S379" s="114"/>
      <c r="T379" s="114"/>
      <c r="U379" s="114"/>
      <c r="V379" s="114"/>
      <c r="W379" s="114"/>
      <c r="X379" s="114"/>
      <c r="Y379" s="114"/>
      <c r="Z379" s="114"/>
      <c r="AA379" s="114"/>
      <c r="AB379" s="114"/>
      <c r="AC379" s="114"/>
      <c r="AD379" s="114"/>
      <c r="AE379" s="114"/>
      <c r="AF379" s="114"/>
      <c r="AG379" s="114"/>
      <c r="AH379" s="114"/>
      <c r="AI379" s="114"/>
      <c r="AJ379" s="114"/>
      <c r="AK379" s="114"/>
      <c r="AL379" s="114"/>
      <c r="AM379" s="114"/>
      <c r="AN379" s="114"/>
      <c r="AO379" s="114"/>
      <c r="AP379" s="114"/>
      <c r="AQ379" s="114"/>
      <c r="AR379" s="114"/>
      <c r="AS379" s="114"/>
      <c r="AT379" s="114"/>
      <c r="AU379" s="114"/>
    </row>
    <row r="380" spans="11:47" ht="12.75" customHeight="1" x14ac:dyDescent="0.2">
      <c r="K380" s="114"/>
      <c r="L380" s="114"/>
      <c r="M380" s="114"/>
      <c r="N380" s="114"/>
      <c r="O380" s="114"/>
      <c r="P380" s="114"/>
      <c r="Q380" s="114"/>
      <c r="R380" s="114"/>
      <c r="S380" s="114"/>
      <c r="T380" s="114"/>
      <c r="U380" s="114"/>
      <c r="V380" s="114"/>
      <c r="W380" s="114"/>
      <c r="X380" s="114"/>
      <c r="Y380" s="114"/>
      <c r="Z380" s="114"/>
      <c r="AA380" s="114"/>
      <c r="AB380" s="114"/>
      <c r="AC380" s="114"/>
      <c r="AD380" s="114"/>
      <c r="AE380" s="114"/>
      <c r="AF380" s="114"/>
      <c r="AG380" s="114"/>
      <c r="AH380" s="114"/>
      <c r="AI380" s="114"/>
      <c r="AJ380" s="114"/>
      <c r="AK380" s="114"/>
      <c r="AL380" s="114"/>
      <c r="AM380" s="114"/>
      <c r="AN380" s="114"/>
      <c r="AO380" s="114"/>
      <c r="AP380" s="114"/>
      <c r="AQ380" s="114"/>
      <c r="AR380" s="114"/>
      <c r="AS380" s="114"/>
      <c r="AT380" s="114"/>
      <c r="AU380" s="114"/>
    </row>
    <row r="381" spans="11:47" ht="12.75" customHeight="1" x14ac:dyDescent="0.2">
      <c r="K381" s="114"/>
      <c r="L381" s="114"/>
      <c r="M381" s="114"/>
      <c r="N381" s="114"/>
      <c r="O381" s="114"/>
      <c r="P381" s="114"/>
      <c r="Q381" s="114"/>
      <c r="R381" s="114"/>
      <c r="S381" s="114"/>
      <c r="T381" s="114"/>
      <c r="U381" s="114"/>
      <c r="V381" s="114"/>
      <c r="W381" s="114"/>
      <c r="X381" s="114"/>
      <c r="Y381" s="114"/>
      <c r="Z381" s="114"/>
      <c r="AA381" s="114"/>
      <c r="AB381" s="114"/>
      <c r="AC381" s="114"/>
      <c r="AD381" s="114"/>
      <c r="AE381" s="114"/>
      <c r="AF381" s="114"/>
      <c r="AG381" s="114"/>
      <c r="AH381" s="114"/>
      <c r="AI381" s="114"/>
      <c r="AJ381" s="114"/>
      <c r="AK381" s="114"/>
      <c r="AL381" s="114"/>
      <c r="AM381" s="114"/>
      <c r="AN381" s="114"/>
      <c r="AO381" s="114"/>
      <c r="AP381" s="114"/>
      <c r="AQ381" s="114"/>
      <c r="AR381" s="114"/>
      <c r="AS381" s="114"/>
      <c r="AT381" s="114"/>
      <c r="AU381" s="114"/>
    </row>
    <row r="382" spans="11:47" ht="12.75" customHeight="1" x14ac:dyDescent="0.2">
      <c r="K382" s="114"/>
      <c r="L382" s="114"/>
      <c r="M382" s="114"/>
      <c r="N382" s="114"/>
      <c r="O382" s="114"/>
      <c r="P382" s="114"/>
      <c r="Q382" s="114"/>
      <c r="R382" s="114"/>
      <c r="S382" s="114"/>
      <c r="T382" s="114"/>
      <c r="U382" s="114"/>
      <c r="V382" s="114"/>
      <c r="W382" s="114"/>
      <c r="X382" s="114"/>
      <c r="Y382" s="114"/>
      <c r="Z382" s="114"/>
      <c r="AA382" s="114"/>
      <c r="AB382" s="114"/>
      <c r="AC382" s="114"/>
      <c r="AD382" s="114"/>
      <c r="AE382" s="114"/>
      <c r="AF382" s="114"/>
      <c r="AG382" s="114"/>
      <c r="AH382" s="114"/>
      <c r="AI382" s="114"/>
      <c r="AJ382" s="114"/>
      <c r="AK382" s="114"/>
      <c r="AL382" s="114"/>
      <c r="AM382" s="114"/>
      <c r="AN382" s="114"/>
      <c r="AO382" s="114"/>
      <c r="AP382" s="114"/>
      <c r="AQ382" s="114"/>
      <c r="AR382" s="114"/>
      <c r="AS382" s="114"/>
      <c r="AT382" s="114"/>
      <c r="AU382" s="114"/>
    </row>
    <row r="383" spans="11:47" ht="12.75" customHeight="1" x14ac:dyDescent="0.2">
      <c r="K383" s="114"/>
      <c r="L383" s="114"/>
      <c r="M383" s="114"/>
      <c r="N383" s="114"/>
      <c r="O383" s="114"/>
      <c r="P383" s="114"/>
      <c r="Q383" s="114"/>
      <c r="R383" s="114"/>
      <c r="S383" s="114"/>
      <c r="T383" s="114"/>
      <c r="U383" s="114"/>
      <c r="V383" s="114"/>
      <c r="W383" s="114"/>
      <c r="X383" s="114"/>
      <c r="Y383" s="114"/>
      <c r="Z383" s="114"/>
      <c r="AA383" s="114"/>
      <c r="AB383" s="114"/>
      <c r="AC383" s="114"/>
      <c r="AD383" s="114"/>
      <c r="AE383" s="114"/>
      <c r="AF383" s="114"/>
      <c r="AG383" s="114"/>
      <c r="AH383" s="114"/>
      <c r="AI383" s="114"/>
      <c r="AJ383" s="114"/>
      <c r="AK383" s="114"/>
      <c r="AL383" s="114"/>
      <c r="AM383" s="114"/>
      <c r="AN383" s="114"/>
      <c r="AO383" s="114"/>
      <c r="AP383" s="114"/>
      <c r="AQ383" s="114"/>
      <c r="AR383" s="114"/>
      <c r="AS383" s="114"/>
      <c r="AT383" s="114"/>
      <c r="AU383" s="114"/>
    </row>
    <row r="384" spans="11:47" ht="12.75" customHeight="1" x14ac:dyDescent="0.2">
      <c r="K384" s="114"/>
      <c r="L384" s="114"/>
      <c r="M384" s="114"/>
      <c r="N384" s="114"/>
      <c r="O384" s="114"/>
      <c r="P384" s="114"/>
      <c r="Q384" s="114"/>
      <c r="R384" s="114"/>
      <c r="S384" s="114"/>
      <c r="T384" s="114"/>
      <c r="U384" s="114"/>
      <c r="V384" s="114"/>
      <c r="W384" s="114"/>
      <c r="X384" s="114"/>
      <c r="Y384" s="114"/>
      <c r="Z384" s="114"/>
      <c r="AA384" s="114"/>
      <c r="AB384" s="114"/>
      <c r="AC384" s="114"/>
      <c r="AD384" s="114"/>
      <c r="AE384" s="114"/>
      <c r="AF384" s="114"/>
      <c r="AG384" s="114"/>
      <c r="AH384" s="114"/>
      <c r="AI384" s="114"/>
      <c r="AJ384" s="114"/>
      <c r="AK384" s="114"/>
      <c r="AL384" s="114"/>
      <c r="AM384" s="114"/>
      <c r="AN384" s="114"/>
      <c r="AO384" s="114"/>
      <c r="AP384" s="114"/>
      <c r="AQ384" s="114"/>
      <c r="AR384" s="114"/>
      <c r="AS384" s="114"/>
      <c r="AT384" s="114"/>
      <c r="AU384" s="114"/>
    </row>
    <row r="385" spans="11:47" ht="12.75" customHeight="1" x14ac:dyDescent="0.2">
      <c r="K385" s="114"/>
      <c r="L385" s="114"/>
      <c r="M385" s="114"/>
      <c r="N385" s="114"/>
      <c r="O385" s="114"/>
      <c r="P385" s="114"/>
      <c r="Q385" s="114"/>
      <c r="R385" s="114"/>
      <c r="S385" s="114"/>
      <c r="T385" s="114"/>
      <c r="U385" s="114"/>
      <c r="V385" s="114"/>
      <c r="W385" s="114"/>
      <c r="X385" s="114"/>
      <c r="Y385" s="114"/>
      <c r="Z385" s="114"/>
      <c r="AA385" s="114"/>
      <c r="AB385" s="114"/>
      <c r="AC385" s="114"/>
      <c r="AD385" s="114"/>
      <c r="AE385" s="114"/>
      <c r="AF385" s="114"/>
      <c r="AG385" s="114"/>
      <c r="AH385" s="114"/>
      <c r="AI385" s="114"/>
      <c r="AJ385" s="114"/>
      <c r="AK385" s="114"/>
      <c r="AL385" s="114"/>
      <c r="AM385" s="114"/>
      <c r="AN385" s="114"/>
      <c r="AO385" s="114"/>
      <c r="AP385" s="114"/>
      <c r="AQ385" s="114"/>
      <c r="AR385" s="114"/>
      <c r="AS385" s="114"/>
      <c r="AT385" s="114"/>
      <c r="AU385" s="114"/>
    </row>
    <row r="386" spans="11:47" ht="12.75" customHeight="1" x14ac:dyDescent="0.2">
      <c r="K386" s="114"/>
      <c r="L386" s="114"/>
      <c r="M386" s="114"/>
      <c r="N386" s="114"/>
      <c r="O386" s="114"/>
      <c r="P386" s="114"/>
      <c r="Q386" s="114"/>
      <c r="R386" s="114"/>
      <c r="S386" s="114"/>
      <c r="T386" s="114"/>
      <c r="U386" s="114"/>
      <c r="V386" s="114"/>
      <c r="W386" s="114"/>
      <c r="X386" s="114"/>
      <c r="Y386" s="114"/>
      <c r="Z386" s="114"/>
      <c r="AA386" s="114"/>
      <c r="AB386" s="114"/>
      <c r="AC386" s="114"/>
      <c r="AD386" s="114"/>
      <c r="AE386" s="114"/>
      <c r="AF386" s="114"/>
      <c r="AG386" s="114"/>
      <c r="AH386" s="114"/>
      <c r="AI386" s="114"/>
      <c r="AJ386" s="114"/>
      <c r="AK386" s="114"/>
      <c r="AL386" s="114"/>
      <c r="AM386" s="114"/>
      <c r="AN386" s="114"/>
      <c r="AO386" s="114"/>
      <c r="AP386" s="114"/>
      <c r="AQ386" s="114"/>
      <c r="AR386" s="114"/>
      <c r="AS386" s="114"/>
      <c r="AT386" s="114"/>
      <c r="AU386" s="114"/>
    </row>
    <row r="387" spans="11:47" ht="12.75" customHeight="1" x14ac:dyDescent="0.2">
      <c r="K387" s="114"/>
      <c r="L387" s="114"/>
      <c r="M387" s="114"/>
      <c r="N387" s="114"/>
      <c r="O387" s="114"/>
      <c r="P387" s="114"/>
      <c r="Q387" s="114"/>
      <c r="R387" s="114"/>
      <c r="S387" s="114"/>
      <c r="T387" s="114"/>
      <c r="U387" s="114"/>
      <c r="V387" s="114"/>
      <c r="W387" s="114"/>
      <c r="X387" s="114"/>
      <c r="Y387" s="114"/>
      <c r="Z387" s="114"/>
      <c r="AA387" s="114"/>
      <c r="AB387" s="114"/>
      <c r="AC387" s="114"/>
      <c r="AD387" s="114"/>
      <c r="AE387" s="114"/>
      <c r="AF387" s="114"/>
      <c r="AG387" s="114"/>
      <c r="AH387" s="114"/>
      <c r="AI387" s="114"/>
      <c r="AJ387" s="114"/>
      <c r="AK387" s="114"/>
      <c r="AL387" s="114"/>
      <c r="AM387" s="114"/>
      <c r="AN387" s="114"/>
      <c r="AO387" s="114"/>
      <c r="AP387" s="114"/>
      <c r="AQ387" s="114"/>
      <c r="AR387" s="114"/>
      <c r="AS387" s="114"/>
      <c r="AT387" s="114"/>
      <c r="AU387" s="114"/>
    </row>
    <row r="388" spans="11:47" ht="12.75" customHeight="1" x14ac:dyDescent="0.2">
      <c r="K388" s="114"/>
      <c r="L388" s="114"/>
      <c r="M388" s="114"/>
      <c r="N388" s="114"/>
      <c r="O388" s="114"/>
      <c r="P388" s="114"/>
      <c r="Q388" s="114"/>
      <c r="R388" s="114"/>
      <c r="S388" s="114"/>
      <c r="T388" s="114"/>
      <c r="U388" s="114"/>
      <c r="V388" s="114"/>
      <c r="W388" s="114"/>
      <c r="X388" s="114"/>
      <c r="Y388" s="114"/>
      <c r="Z388" s="114"/>
      <c r="AA388" s="114"/>
      <c r="AB388" s="114"/>
      <c r="AC388" s="114"/>
      <c r="AD388" s="114"/>
      <c r="AE388" s="114"/>
      <c r="AF388" s="114"/>
      <c r="AG388" s="114"/>
      <c r="AH388" s="114"/>
      <c r="AI388" s="114"/>
      <c r="AJ388" s="114"/>
      <c r="AK388" s="114"/>
      <c r="AL388" s="114"/>
      <c r="AM388" s="114"/>
      <c r="AN388" s="114"/>
      <c r="AO388" s="114"/>
      <c r="AP388" s="114"/>
      <c r="AQ388" s="114"/>
      <c r="AR388" s="114"/>
      <c r="AS388" s="114"/>
      <c r="AT388" s="114"/>
      <c r="AU388" s="114"/>
    </row>
    <row r="389" spans="11:47" ht="12.75" customHeight="1" x14ac:dyDescent="0.2">
      <c r="K389" s="114"/>
      <c r="L389" s="114"/>
      <c r="M389" s="114"/>
      <c r="N389" s="114"/>
      <c r="O389" s="114"/>
      <c r="P389" s="114"/>
      <c r="Q389" s="114"/>
      <c r="R389" s="114"/>
      <c r="S389" s="114"/>
      <c r="T389" s="114"/>
      <c r="U389" s="114"/>
      <c r="V389" s="114"/>
      <c r="W389" s="114"/>
      <c r="X389" s="114"/>
      <c r="Y389" s="114"/>
      <c r="Z389" s="114"/>
      <c r="AA389" s="114"/>
      <c r="AB389" s="114"/>
      <c r="AC389" s="114"/>
      <c r="AD389" s="114"/>
      <c r="AE389" s="114"/>
      <c r="AF389" s="114"/>
      <c r="AG389" s="114"/>
      <c r="AH389" s="114"/>
      <c r="AI389" s="114"/>
      <c r="AJ389" s="114"/>
      <c r="AK389" s="114"/>
      <c r="AL389" s="114"/>
      <c r="AM389" s="114"/>
      <c r="AN389" s="114"/>
      <c r="AO389" s="114"/>
      <c r="AP389" s="114"/>
      <c r="AQ389" s="114"/>
      <c r="AR389" s="114"/>
      <c r="AS389" s="114"/>
      <c r="AT389" s="114"/>
      <c r="AU389" s="114"/>
    </row>
    <row r="390" spans="11:47" ht="12.75" customHeight="1" x14ac:dyDescent="0.2">
      <c r="K390" s="114"/>
      <c r="L390" s="114"/>
      <c r="M390" s="114"/>
      <c r="N390" s="114"/>
      <c r="O390" s="114"/>
      <c r="P390" s="114"/>
      <c r="Q390" s="114"/>
      <c r="R390" s="114"/>
      <c r="S390" s="114"/>
      <c r="T390" s="114"/>
      <c r="U390" s="114"/>
      <c r="V390" s="114"/>
      <c r="W390" s="114"/>
      <c r="X390" s="114"/>
      <c r="Y390" s="114"/>
      <c r="Z390" s="114"/>
      <c r="AA390" s="114"/>
      <c r="AB390" s="114"/>
      <c r="AC390" s="114"/>
      <c r="AD390" s="114"/>
      <c r="AE390" s="114"/>
      <c r="AF390" s="114"/>
      <c r="AG390" s="114"/>
      <c r="AH390" s="114"/>
      <c r="AI390" s="114"/>
      <c r="AJ390" s="114"/>
      <c r="AK390" s="114"/>
      <c r="AL390" s="114"/>
      <c r="AM390" s="114"/>
      <c r="AN390" s="114"/>
      <c r="AO390" s="114"/>
      <c r="AP390" s="114"/>
      <c r="AQ390" s="114"/>
      <c r="AR390" s="114"/>
      <c r="AS390" s="114"/>
      <c r="AT390" s="114"/>
      <c r="AU390" s="114"/>
    </row>
    <row r="391" spans="11:47" ht="12.75" customHeight="1" x14ac:dyDescent="0.2">
      <c r="K391" s="114"/>
      <c r="L391" s="114"/>
      <c r="M391" s="114"/>
      <c r="N391" s="114"/>
      <c r="O391" s="114"/>
      <c r="P391" s="114"/>
      <c r="Q391" s="114"/>
      <c r="R391" s="114"/>
      <c r="S391" s="114"/>
      <c r="T391" s="114"/>
      <c r="U391" s="114"/>
      <c r="V391" s="114"/>
      <c r="W391" s="114"/>
      <c r="X391" s="114"/>
      <c r="Y391" s="114"/>
      <c r="Z391" s="114"/>
      <c r="AA391" s="114"/>
      <c r="AB391" s="114"/>
      <c r="AC391" s="114"/>
      <c r="AD391" s="114"/>
      <c r="AE391" s="114"/>
      <c r="AF391" s="114"/>
      <c r="AG391" s="114"/>
      <c r="AH391" s="114"/>
      <c r="AI391" s="114"/>
      <c r="AJ391" s="114"/>
      <c r="AK391" s="114"/>
      <c r="AL391" s="114"/>
      <c r="AM391" s="114"/>
      <c r="AN391" s="114"/>
      <c r="AO391" s="114"/>
      <c r="AP391" s="114"/>
      <c r="AQ391" s="114"/>
      <c r="AR391" s="114"/>
      <c r="AS391" s="114"/>
      <c r="AT391" s="114"/>
      <c r="AU391" s="114"/>
    </row>
    <row r="392" spans="11:47" ht="12.75" customHeight="1" x14ac:dyDescent="0.2">
      <c r="K392" s="114"/>
      <c r="L392" s="114"/>
      <c r="M392" s="114"/>
      <c r="N392" s="114"/>
      <c r="O392" s="114"/>
      <c r="P392" s="114"/>
      <c r="Q392" s="114"/>
      <c r="R392" s="114"/>
      <c r="S392" s="114"/>
      <c r="T392" s="114"/>
      <c r="U392" s="114"/>
      <c r="V392" s="114"/>
      <c r="W392" s="114"/>
      <c r="X392" s="114"/>
      <c r="Y392" s="114"/>
      <c r="Z392" s="114"/>
      <c r="AA392" s="114"/>
      <c r="AB392" s="114"/>
      <c r="AC392" s="114"/>
      <c r="AD392" s="114"/>
      <c r="AE392" s="114"/>
      <c r="AF392" s="114"/>
      <c r="AG392" s="114"/>
      <c r="AH392" s="114"/>
      <c r="AI392" s="114"/>
      <c r="AJ392" s="114"/>
      <c r="AK392" s="114"/>
      <c r="AL392" s="114"/>
      <c r="AM392" s="114"/>
      <c r="AN392" s="114"/>
      <c r="AO392" s="114"/>
      <c r="AP392" s="114"/>
      <c r="AQ392" s="114"/>
      <c r="AR392" s="114"/>
      <c r="AS392" s="114"/>
      <c r="AT392" s="114"/>
      <c r="AU392" s="114"/>
    </row>
    <row r="393" spans="11:47" ht="12.75" customHeight="1" x14ac:dyDescent="0.2">
      <c r="K393" s="114"/>
      <c r="L393" s="114"/>
      <c r="M393" s="114"/>
      <c r="N393" s="114"/>
      <c r="O393" s="114"/>
      <c r="P393" s="114"/>
      <c r="Q393" s="114"/>
      <c r="R393" s="114"/>
      <c r="S393" s="114"/>
      <c r="T393" s="114"/>
      <c r="U393" s="114"/>
      <c r="V393" s="114"/>
      <c r="W393" s="114"/>
      <c r="X393" s="114"/>
      <c r="Y393" s="114"/>
      <c r="Z393" s="114"/>
      <c r="AA393" s="114"/>
      <c r="AB393" s="114"/>
      <c r="AC393" s="114"/>
      <c r="AD393" s="114"/>
      <c r="AE393" s="114"/>
      <c r="AF393" s="114"/>
      <c r="AG393" s="114"/>
      <c r="AH393" s="114"/>
      <c r="AI393" s="114"/>
      <c r="AJ393" s="114"/>
      <c r="AK393" s="114"/>
      <c r="AL393" s="114"/>
      <c r="AM393" s="114"/>
      <c r="AN393" s="114"/>
      <c r="AO393" s="114"/>
      <c r="AP393" s="114"/>
      <c r="AQ393" s="114"/>
      <c r="AR393" s="114"/>
      <c r="AS393" s="114"/>
      <c r="AT393" s="114"/>
      <c r="AU393" s="114"/>
    </row>
    <row r="394" spans="11:47" ht="12.75" customHeight="1" x14ac:dyDescent="0.2">
      <c r="K394" s="114"/>
      <c r="L394" s="114"/>
      <c r="M394" s="114"/>
      <c r="N394" s="114"/>
      <c r="O394" s="114"/>
      <c r="P394" s="114"/>
      <c r="Q394" s="114"/>
      <c r="R394" s="114"/>
      <c r="S394" s="114"/>
      <c r="T394" s="114"/>
      <c r="U394" s="114"/>
      <c r="V394" s="114"/>
      <c r="W394" s="114"/>
      <c r="X394" s="114"/>
      <c r="Y394" s="114"/>
      <c r="Z394" s="114"/>
      <c r="AA394" s="114"/>
      <c r="AB394" s="114"/>
      <c r="AC394" s="114"/>
      <c r="AD394" s="114"/>
      <c r="AE394" s="114"/>
      <c r="AF394" s="114"/>
      <c r="AG394" s="114"/>
      <c r="AH394" s="114"/>
      <c r="AI394" s="114"/>
      <c r="AJ394" s="114"/>
      <c r="AK394" s="114"/>
      <c r="AL394" s="114"/>
      <c r="AM394" s="114"/>
      <c r="AN394" s="114"/>
      <c r="AO394" s="114"/>
      <c r="AP394" s="114"/>
      <c r="AQ394" s="114"/>
      <c r="AR394" s="114"/>
      <c r="AS394" s="114"/>
      <c r="AT394" s="114"/>
      <c r="AU394" s="114"/>
    </row>
    <row r="395" spans="11:47" ht="12.75" customHeight="1" x14ac:dyDescent="0.2">
      <c r="K395" s="114"/>
      <c r="L395" s="114"/>
      <c r="M395" s="114"/>
      <c r="N395" s="114"/>
      <c r="O395" s="114"/>
      <c r="P395" s="114"/>
      <c r="Q395" s="114"/>
      <c r="R395" s="114"/>
      <c r="S395" s="114"/>
      <c r="T395" s="114"/>
      <c r="U395" s="114"/>
      <c r="V395" s="114"/>
      <c r="W395" s="114"/>
      <c r="X395" s="114"/>
      <c r="Y395" s="114"/>
      <c r="Z395" s="114"/>
      <c r="AA395" s="114"/>
      <c r="AB395" s="114"/>
      <c r="AC395" s="114"/>
      <c r="AD395" s="114"/>
      <c r="AE395" s="114"/>
      <c r="AF395" s="114"/>
      <c r="AG395" s="114"/>
      <c r="AH395" s="114"/>
      <c r="AI395" s="114"/>
      <c r="AJ395" s="114"/>
      <c r="AK395" s="114"/>
      <c r="AL395" s="114"/>
      <c r="AM395" s="114"/>
      <c r="AN395" s="114"/>
      <c r="AO395" s="114"/>
      <c r="AP395" s="114"/>
      <c r="AQ395" s="114"/>
      <c r="AR395" s="114"/>
      <c r="AS395" s="114"/>
      <c r="AT395" s="114"/>
      <c r="AU395" s="114"/>
    </row>
    <row r="396" spans="11:47" ht="12.75" customHeight="1" x14ac:dyDescent="0.2">
      <c r="K396" s="114"/>
      <c r="L396" s="114"/>
      <c r="M396" s="114"/>
      <c r="N396" s="114"/>
      <c r="O396" s="114"/>
      <c r="P396" s="114"/>
      <c r="Q396" s="114"/>
      <c r="R396" s="114"/>
      <c r="S396" s="114"/>
      <c r="T396" s="114"/>
      <c r="U396" s="114"/>
      <c r="V396" s="114"/>
      <c r="W396" s="114"/>
      <c r="X396" s="114"/>
      <c r="Y396" s="114"/>
      <c r="Z396" s="114"/>
      <c r="AA396" s="114"/>
      <c r="AB396" s="114"/>
      <c r="AC396" s="114"/>
      <c r="AD396" s="114"/>
      <c r="AE396" s="114"/>
      <c r="AF396" s="114"/>
      <c r="AG396" s="114"/>
      <c r="AH396" s="114"/>
      <c r="AI396" s="114"/>
      <c r="AJ396" s="114"/>
      <c r="AK396" s="114"/>
      <c r="AL396" s="114"/>
      <c r="AM396" s="114"/>
      <c r="AN396" s="114"/>
      <c r="AO396" s="114"/>
      <c r="AP396" s="114"/>
      <c r="AQ396" s="114"/>
      <c r="AR396" s="114"/>
      <c r="AS396" s="114"/>
      <c r="AT396" s="114"/>
      <c r="AU396" s="114"/>
    </row>
    <row r="397" spans="11:47" ht="12.75" customHeight="1" x14ac:dyDescent="0.2">
      <c r="K397" s="114"/>
      <c r="L397" s="114"/>
      <c r="M397" s="114"/>
      <c r="N397" s="114"/>
      <c r="O397" s="114"/>
      <c r="P397" s="114"/>
      <c r="Q397" s="114"/>
      <c r="R397" s="114"/>
      <c r="S397" s="114"/>
      <c r="T397" s="114"/>
      <c r="U397" s="114"/>
      <c r="V397" s="114"/>
      <c r="W397" s="114"/>
      <c r="X397" s="114"/>
      <c r="Y397" s="114"/>
      <c r="Z397" s="114"/>
      <c r="AA397" s="114"/>
      <c r="AB397" s="114"/>
      <c r="AC397" s="114"/>
      <c r="AD397" s="114"/>
      <c r="AE397" s="114"/>
      <c r="AF397" s="114"/>
      <c r="AG397" s="114"/>
      <c r="AH397" s="114"/>
      <c r="AI397" s="114"/>
      <c r="AJ397" s="114"/>
      <c r="AK397" s="114"/>
      <c r="AL397" s="114"/>
      <c r="AM397" s="114"/>
      <c r="AN397" s="114"/>
      <c r="AO397" s="114"/>
      <c r="AP397" s="114"/>
      <c r="AQ397" s="114"/>
      <c r="AR397" s="114"/>
      <c r="AS397" s="114"/>
      <c r="AT397" s="114"/>
      <c r="AU397" s="114"/>
    </row>
    <row r="398" spans="11:47" ht="12.75" customHeight="1" x14ac:dyDescent="0.2">
      <c r="K398" s="114"/>
      <c r="L398" s="114"/>
      <c r="M398" s="114"/>
      <c r="N398" s="114"/>
      <c r="O398" s="114"/>
      <c r="P398" s="114"/>
      <c r="Q398" s="114"/>
      <c r="R398" s="114"/>
      <c r="S398" s="114"/>
      <c r="T398" s="114"/>
      <c r="U398" s="114"/>
      <c r="V398" s="114"/>
      <c r="W398" s="114"/>
      <c r="X398" s="114"/>
      <c r="Y398" s="114"/>
      <c r="Z398" s="114"/>
      <c r="AA398" s="114"/>
      <c r="AB398" s="114"/>
      <c r="AC398" s="114"/>
      <c r="AD398" s="114"/>
      <c r="AE398" s="114"/>
      <c r="AF398" s="114"/>
      <c r="AG398" s="114"/>
      <c r="AH398" s="114"/>
      <c r="AI398" s="114"/>
      <c r="AJ398" s="114"/>
      <c r="AK398" s="114"/>
      <c r="AL398" s="114"/>
      <c r="AM398" s="114"/>
      <c r="AN398" s="114"/>
      <c r="AO398" s="114"/>
      <c r="AP398" s="114"/>
      <c r="AQ398" s="114"/>
      <c r="AR398" s="114"/>
      <c r="AS398" s="114"/>
      <c r="AT398" s="114"/>
      <c r="AU398" s="114"/>
    </row>
    <row r="399" spans="11:47" ht="12.75" customHeight="1" x14ac:dyDescent="0.2">
      <c r="K399" s="114"/>
      <c r="L399" s="114"/>
      <c r="M399" s="114"/>
      <c r="N399" s="114"/>
      <c r="O399" s="114"/>
      <c r="P399" s="114"/>
      <c r="Q399" s="114"/>
      <c r="R399" s="114"/>
      <c r="S399" s="114"/>
      <c r="T399" s="114"/>
      <c r="U399" s="114"/>
      <c r="V399" s="114"/>
      <c r="W399" s="114"/>
      <c r="X399" s="114"/>
      <c r="Y399" s="114"/>
      <c r="Z399" s="114"/>
      <c r="AA399" s="114"/>
      <c r="AB399" s="114"/>
      <c r="AC399" s="114"/>
      <c r="AD399" s="114"/>
      <c r="AE399" s="114"/>
      <c r="AF399" s="114"/>
      <c r="AG399" s="114"/>
      <c r="AH399" s="114"/>
      <c r="AI399" s="114"/>
      <c r="AJ399" s="114"/>
      <c r="AK399" s="114"/>
      <c r="AL399" s="114"/>
      <c r="AM399" s="114"/>
      <c r="AN399" s="114"/>
      <c r="AO399" s="114"/>
      <c r="AP399" s="114"/>
      <c r="AQ399" s="114"/>
      <c r="AR399" s="114"/>
      <c r="AS399" s="114"/>
      <c r="AT399" s="114"/>
      <c r="AU399" s="114"/>
    </row>
    <row r="400" spans="11:47" ht="12.75" customHeight="1" x14ac:dyDescent="0.2">
      <c r="K400" s="114"/>
      <c r="L400" s="114"/>
      <c r="M400" s="114"/>
      <c r="N400" s="114"/>
      <c r="O400" s="114"/>
      <c r="P400" s="114"/>
      <c r="Q400" s="114"/>
      <c r="R400" s="114"/>
      <c r="S400" s="114"/>
      <c r="T400" s="114"/>
      <c r="U400" s="114"/>
      <c r="V400" s="114"/>
      <c r="W400" s="114"/>
      <c r="X400" s="114"/>
      <c r="Y400" s="114"/>
      <c r="Z400" s="114"/>
      <c r="AA400" s="114"/>
      <c r="AB400" s="114"/>
      <c r="AC400" s="114"/>
      <c r="AD400" s="114"/>
      <c r="AE400" s="114"/>
      <c r="AF400" s="114"/>
      <c r="AG400" s="114"/>
      <c r="AH400" s="114"/>
      <c r="AI400" s="114"/>
      <c r="AJ400" s="114"/>
      <c r="AK400" s="114"/>
      <c r="AL400" s="114"/>
      <c r="AM400" s="114"/>
      <c r="AN400" s="114"/>
      <c r="AO400" s="114"/>
      <c r="AP400" s="114"/>
      <c r="AQ400" s="114"/>
      <c r="AR400" s="114"/>
      <c r="AS400" s="114"/>
      <c r="AT400" s="114"/>
      <c r="AU400" s="114"/>
    </row>
    <row r="401" spans="11:47" ht="12.75" customHeight="1" x14ac:dyDescent="0.2">
      <c r="K401" s="114"/>
      <c r="L401" s="114"/>
      <c r="M401" s="114"/>
      <c r="N401" s="114"/>
      <c r="O401" s="114"/>
      <c r="P401" s="114"/>
      <c r="Q401" s="114"/>
      <c r="R401" s="114"/>
      <c r="S401" s="114"/>
      <c r="T401" s="114"/>
      <c r="U401" s="114"/>
      <c r="V401" s="114"/>
      <c r="W401" s="114"/>
      <c r="X401" s="114"/>
      <c r="Y401" s="114"/>
      <c r="Z401" s="114"/>
      <c r="AA401" s="114"/>
      <c r="AB401" s="114"/>
      <c r="AC401" s="114"/>
      <c r="AD401" s="114"/>
      <c r="AE401" s="114"/>
      <c r="AF401" s="114"/>
      <c r="AG401" s="114"/>
      <c r="AH401" s="114"/>
      <c r="AI401" s="114"/>
      <c r="AJ401" s="114"/>
      <c r="AK401" s="114"/>
      <c r="AL401" s="114"/>
      <c r="AM401" s="114"/>
      <c r="AN401" s="114"/>
      <c r="AO401" s="114"/>
      <c r="AP401" s="114"/>
      <c r="AQ401" s="114"/>
      <c r="AR401" s="114"/>
      <c r="AS401" s="114"/>
      <c r="AT401" s="114"/>
      <c r="AU401" s="114"/>
    </row>
    <row r="402" spans="11:47" ht="12.75" customHeight="1" x14ac:dyDescent="0.2">
      <c r="K402" s="114"/>
      <c r="L402" s="114"/>
      <c r="M402" s="114"/>
      <c r="N402" s="114"/>
      <c r="O402" s="114"/>
      <c r="P402" s="114"/>
      <c r="Q402" s="114"/>
      <c r="R402" s="114"/>
      <c r="S402" s="114"/>
      <c r="T402" s="114"/>
      <c r="U402" s="114"/>
      <c r="V402" s="114"/>
      <c r="W402" s="114"/>
      <c r="X402" s="114"/>
      <c r="Y402" s="114"/>
      <c r="Z402" s="114"/>
      <c r="AA402" s="114"/>
      <c r="AB402" s="114"/>
      <c r="AC402" s="114"/>
      <c r="AD402" s="114"/>
      <c r="AE402" s="114"/>
      <c r="AF402" s="114"/>
      <c r="AG402" s="114"/>
      <c r="AH402" s="114"/>
      <c r="AI402" s="114"/>
      <c r="AJ402" s="114"/>
      <c r="AK402" s="114"/>
      <c r="AL402" s="114"/>
      <c r="AM402" s="114"/>
      <c r="AN402" s="114"/>
      <c r="AO402" s="114"/>
      <c r="AP402" s="114"/>
      <c r="AQ402" s="114"/>
      <c r="AR402" s="114"/>
      <c r="AS402" s="114"/>
      <c r="AT402" s="114"/>
      <c r="AU402" s="114"/>
    </row>
    <row r="403" spans="11:47" ht="12.75" customHeight="1" x14ac:dyDescent="0.2">
      <c r="K403" s="114"/>
      <c r="L403" s="114"/>
      <c r="M403" s="114"/>
      <c r="N403" s="114"/>
      <c r="O403" s="114"/>
      <c r="P403" s="114"/>
      <c r="Q403" s="114"/>
      <c r="R403" s="114"/>
      <c r="S403" s="114"/>
      <c r="T403" s="114"/>
      <c r="U403" s="114"/>
      <c r="V403" s="114"/>
      <c r="W403" s="114"/>
      <c r="X403" s="114"/>
      <c r="Y403" s="114"/>
      <c r="Z403" s="114"/>
      <c r="AA403" s="114"/>
      <c r="AB403" s="114"/>
      <c r="AC403" s="114"/>
      <c r="AD403" s="114"/>
      <c r="AE403" s="114"/>
      <c r="AF403" s="114"/>
      <c r="AG403" s="114"/>
      <c r="AH403" s="114"/>
      <c r="AI403" s="114"/>
      <c r="AJ403" s="114"/>
      <c r="AK403" s="114"/>
      <c r="AL403" s="114"/>
      <c r="AM403" s="114"/>
      <c r="AN403" s="114"/>
      <c r="AO403" s="114"/>
      <c r="AP403" s="114"/>
      <c r="AQ403" s="114"/>
      <c r="AR403" s="114"/>
      <c r="AS403" s="114"/>
      <c r="AT403" s="114"/>
      <c r="AU403" s="114"/>
    </row>
    <row r="404" spans="11:47" ht="12.75" customHeight="1" x14ac:dyDescent="0.2">
      <c r="K404" s="114"/>
      <c r="L404" s="114"/>
      <c r="M404" s="114"/>
      <c r="N404" s="114"/>
      <c r="O404" s="114"/>
      <c r="P404" s="114"/>
      <c r="Q404" s="114"/>
      <c r="R404" s="114"/>
      <c r="S404" s="114"/>
      <c r="T404" s="114"/>
      <c r="U404" s="114"/>
      <c r="V404" s="114"/>
      <c r="W404" s="114"/>
      <c r="X404" s="114"/>
      <c r="Y404" s="114"/>
      <c r="Z404" s="114"/>
      <c r="AA404" s="114"/>
      <c r="AB404" s="114"/>
      <c r="AC404" s="114"/>
      <c r="AD404" s="114"/>
      <c r="AE404" s="114"/>
      <c r="AF404" s="114"/>
      <c r="AG404" s="114"/>
      <c r="AH404" s="114"/>
      <c r="AI404" s="114"/>
      <c r="AJ404" s="114"/>
      <c r="AK404" s="114"/>
      <c r="AL404" s="114"/>
      <c r="AM404" s="114"/>
      <c r="AN404" s="114"/>
      <c r="AO404" s="114"/>
      <c r="AP404" s="114"/>
      <c r="AQ404" s="114"/>
      <c r="AR404" s="114"/>
      <c r="AS404" s="114"/>
      <c r="AT404" s="114"/>
      <c r="AU404" s="114"/>
    </row>
    <row r="405" spans="11:47" ht="12.75" customHeight="1" x14ac:dyDescent="0.2">
      <c r="K405" s="114"/>
      <c r="L405" s="114"/>
      <c r="M405" s="114"/>
      <c r="N405" s="114"/>
      <c r="O405" s="114"/>
      <c r="P405" s="114"/>
      <c r="Q405" s="114"/>
      <c r="R405" s="114"/>
      <c r="S405" s="114"/>
      <c r="T405" s="114"/>
      <c r="U405" s="114"/>
      <c r="V405" s="114"/>
      <c r="W405" s="114"/>
      <c r="X405" s="114"/>
      <c r="Y405" s="114"/>
      <c r="Z405" s="114"/>
      <c r="AA405" s="114"/>
      <c r="AB405" s="114"/>
      <c r="AC405" s="114"/>
      <c r="AD405" s="114"/>
      <c r="AE405" s="114"/>
      <c r="AF405" s="114"/>
      <c r="AG405" s="114"/>
      <c r="AH405" s="114"/>
      <c r="AI405" s="114"/>
      <c r="AJ405" s="114"/>
      <c r="AK405" s="114"/>
      <c r="AL405" s="114"/>
      <c r="AM405" s="114"/>
      <c r="AN405" s="114"/>
      <c r="AO405" s="114"/>
      <c r="AP405" s="114"/>
      <c r="AQ405" s="114"/>
      <c r="AR405" s="114"/>
      <c r="AS405" s="114"/>
      <c r="AT405" s="114"/>
      <c r="AU405" s="114"/>
    </row>
    <row r="406" spans="11:47" ht="12.75" customHeight="1" x14ac:dyDescent="0.2">
      <c r="K406" s="114"/>
      <c r="L406" s="114"/>
      <c r="M406" s="114"/>
      <c r="N406" s="114"/>
      <c r="O406" s="114"/>
      <c r="P406" s="114"/>
      <c r="Q406" s="114"/>
      <c r="R406" s="114"/>
      <c r="S406" s="114"/>
      <c r="T406" s="114"/>
      <c r="U406" s="114"/>
      <c r="V406" s="114"/>
      <c r="W406" s="114"/>
      <c r="X406" s="114"/>
      <c r="Y406" s="114"/>
      <c r="Z406" s="114"/>
      <c r="AA406" s="114"/>
      <c r="AB406" s="114"/>
      <c r="AC406" s="114"/>
      <c r="AD406" s="114"/>
      <c r="AE406" s="114"/>
      <c r="AF406" s="114"/>
      <c r="AG406" s="114"/>
      <c r="AH406" s="114"/>
      <c r="AI406" s="114"/>
      <c r="AJ406" s="114"/>
      <c r="AK406" s="114"/>
      <c r="AL406" s="114"/>
      <c r="AM406" s="114"/>
      <c r="AN406" s="114"/>
      <c r="AO406" s="114"/>
      <c r="AP406" s="114"/>
      <c r="AQ406" s="114"/>
      <c r="AR406" s="114"/>
      <c r="AS406" s="114"/>
      <c r="AT406" s="114"/>
      <c r="AU406" s="114"/>
    </row>
    <row r="407" spans="11:47" ht="12.75" customHeight="1" x14ac:dyDescent="0.2">
      <c r="K407" s="114"/>
      <c r="L407" s="114"/>
      <c r="M407" s="114"/>
      <c r="N407" s="114"/>
      <c r="O407" s="114"/>
      <c r="P407" s="114"/>
      <c r="Q407" s="114"/>
      <c r="R407" s="114"/>
      <c r="S407" s="114"/>
      <c r="T407" s="114"/>
      <c r="U407" s="114"/>
      <c r="V407" s="114"/>
      <c r="W407" s="114"/>
      <c r="X407" s="114"/>
      <c r="Y407" s="114"/>
      <c r="Z407" s="114"/>
      <c r="AA407" s="114"/>
      <c r="AB407" s="114"/>
      <c r="AC407" s="114"/>
      <c r="AD407" s="114"/>
      <c r="AE407" s="114"/>
      <c r="AF407" s="114"/>
      <c r="AG407" s="114"/>
      <c r="AH407" s="114"/>
      <c r="AI407" s="114"/>
      <c r="AJ407" s="114"/>
      <c r="AK407" s="114"/>
      <c r="AL407" s="114"/>
      <c r="AM407" s="114"/>
      <c r="AN407" s="114"/>
      <c r="AO407" s="114"/>
      <c r="AP407" s="114"/>
      <c r="AQ407" s="114"/>
      <c r="AR407" s="114"/>
      <c r="AS407" s="114"/>
      <c r="AT407" s="114"/>
      <c r="AU407" s="114"/>
    </row>
    <row r="408" spans="11:47" ht="12.75" customHeight="1" x14ac:dyDescent="0.2">
      <c r="K408" s="114"/>
      <c r="L408" s="114"/>
      <c r="M408" s="114"/>
      <c r="N408" s="114"/>
      <c r="O408" s="114"/>
      <c r="P408" s="114"/>
      <c r="Q408" s="114"/>
      <c r="R408" s="114"/>
      <c r="S408" s="114"/>
      <c r="T408" s="114"/>
      <c r="U408" s="114"/>
      <c r="V408" s="114"/>
      <c r="W408" s="114"/>
      <c r="X408" s="114"/>
      <c r="Y408" s="114"/>
      <c r="Z408" s="114"/>
      <c r="AA408" s="114"/>
      <c r="AB408" s="114"/>
      <c r="AC408" s="114"/>
      <c r="AD408" s="114"/>
      <c r="AE408" s="114"/>
      <c r="AF408" s="114"/>
      <c r="AG408" s="114"/>
      <c r="AH408" s="114"/>
      <c r="AI408" s="114"/>
      <c r="AJ408" s="114"/>
      <c r="AK408" s="114"/>
      <c r="AL408" s="114"/>
      <c r="AM408" s="114"/>
      <c r="AN408" s="114"/>
      <c r="AO408" s="114"/>
      <c r="AP408" s="114"/>
      <c r="AQ408" s="114"/>
      <c r="AR408" s="114"/>
      <c r="AS408" s="114"/>
      <c r="AT408" s="114"/>
      <c r="AU408" s="114"/>
    </row>
    <row r="409" spans="11:47" ht="12.75" customHeight="1" x14ac:dyDescent="0.2">
      <c r="K409" s="114"/>
      <c r="L409" s="114"/>
      <c r="M409" s="114"/>
      <c r="N409" s="114"/>
      <c r="O409" s="114"/>
      <c r="P409" s="114"/>
      <c r="Q409" s="114"/>
      <c r="R409" s="114"/>
      <c r="S409" s="114"/>
      <c r="T409" s="114"/>
      <c r="U409" s="114"/>
      <c r="V409" s="114"/>
      <c r="W409" s="114"/>
      <c r="X409" s="114"/>
      <c r="Y409" s="114"/>
      <c r="Z409" s="114"/>
      <c r="AA409" s="114"/>
      <c r="AB409" s="114"/>
      <c r="AC409" s="114"/>
      <c r="AD409" s="114"/>
      <c r="AE409" s="114"/>
      <c r="AF409" s="114"/>
      <c r="AG409" s="114"/>
      <c r="AH409" s="114"/>
      <c r="AI409" s="114"/>
      <c r="AJ409" s="114"/>
      <c r="AK409" s="114"/>
      <c r="AL409" s="114"/>
      <c r="AM409" s="114"/>
      <c r="AN409" s="114"/>
      <c r="AO409" s="114"/>
      <c r="AP409" s="114"/>
      <c r="AQ409" s="114"/>
      <c r="AR409" s="114"/>
      <c r="AS409" s="114"/>
      <c r="AT409" s="114"/>
      <c r="AU409" s="114"/>
    </row>
    <row r="410" spans="11:47" ht="12.75" customHeight="1" x14ac:dyDescent="0.2">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c r="AO410" s="114"/>
      <c r="AP410" s="114"/>
      <c r="AQ410" s="114"/>
      <c r="AR410" s="114"/>
      <c r="AS410" s="114"/>
      <c r="AT410" s="114"/>
      <c r="AU410" s="114"/>
    </row>
    <row r="411" spans="11:47" ht="12.75" customHeight="1" x14ac:dyDescent="0.2">
      <c r="K411" s="114"/>
      <c r="L411" s="114"/>
      <c r="M411" s="114"/>
      <c r="N411" s="114"/>
      <c r="O411" s="114"/>
      <c r="P411" s="114"/>
      <c r="Q411" s="114"/>
      <c r="R411" s="114"/>
      <c r="S411" s="114"/>
      <c r="T411" s="114"/>
      <c r="U411" s="114"/>
      <c r="V411" s="114"/>
      <c r="W411" s="114"/>
      <c r="X411" s="114"/>
      <c r="Y411" s="114"/>
      <c r="Z411" s="114"/>
      <c r="AA411" s="114"/>
      <c r="AB411" s="114"/>
      <c r="AC411" s="114"/>
      <c r="AD411" s="114"/>
      <c r="AE411" s="114"/>
      <c r="AF411" s="114"/>
      <c r="AG411" s="114"/>
      <c r="AH411" s="114"/>
      <c r="AI411" s="114"/>
      <c r="AJ411" s="114"/>
      <c r="AK411" s="114"/>
      <c r="AL411" s="114"/>
      <c r="AM411" s="114"/>
      <c r="AN411" s="114"/>
      <c r="AO411" s="114"/>
      <c r="AP411" s="114"/>
      <c r="AQ411" s="114"/>
      <c r="AR411" s="114"/>
      <c r="AS411" s="114"/>
      <c r="AT411" s="114"/>
      <c r="AU411" s="114"/>
    </row>
    <row r="412" spans="11:47" ht="12.75" customHeight="1" x14ac:dyDescent="0.2">
      <c r="K412" s="114"/>
      <c r="L412" s="114"/>
      <c r="M412" s="114"/>
      <c r="N412" s="114"/>
      <c r="O412" s="114"/>
      <c r="P412" s="114"/>
      <c r="Q412" s="114"/>
      <c r="R412" s="114"/>
      <c r="S412" s="114"/>
      <c r="T412" s="114"/>
      <c r="U412" s="114"/>
      <c r="V412" s="114"/>
      <c r="W412" s="114"/>
      <c r="X412" s="114"/>
      <c r="Y412" s="114"/>
      <c r="Z412" s="114"/>
      <c r="AA412" s="114"/>
      <c r="AB412" s="114"/>
      <c r="AC412" s="114"/>
      <c r="AD412" s="114"/>
      <c r="AE412" s="114"/>
      <c r="AF412" s="114"/>
      <c r="AG412" s="114"/>
      <c r="AH412" s="114"/>
      <c r="AI412" s="114"/>
      <c r="AJ412" s="114"/>
      <c r="AK412" s="114"/>
      <c r="AL412" s="114"/>
      <c r="AM412" s="114"/>
      <c r="AN412" s="114"/>
      <c r="AO412" s="114"/>
      <c r="AP412" s="114"/>
      <c r="AQ412" s="114"/>
      <c r="AR412" s="114"/>
      <c r="AS412" s="114"/>
      <c r="AT412" s="114"/>
      <c r="AU412" s="114"/>
    </row>
    <row r="413" spans="11:47" ht="12.75" customHeight="1" x14ac:dyDescent="0.2">
      <c r="K413" s="114"/>
      <c r="L413" s="114"/>
      <c r="M413" s="114"/>
      <c r="N413" s="114"/>
      <c r="O413" s="114"/>
      <c r="P413" s="114"/>
      <c r="Q413" s="114"/>
      <c r="R413" s="114"/>
      <c r="S413" s="114"/>
      <c r="T413" s="114"/>
      <c r="U413" s="114"/>
      <c r="V413" s="114"/>
      <c r="W413" s="114"/>
      <c r="X413" s="114"/>
      <c r="Y413" s="114"/>
      <c r="Z413" s="114"/>
      <c r="AA413" s="114"/>
      <c r="AB413" s="114"/>
      <c r="AC413" s="114"/>
      <c r="AD413" s="114"/>
      <c r="AE413" s="114"/>
      <c r="AF413" s="114"/>
      <c r="AG413" s="114"/>
      <c r="AH413" s="114"/>
      <c r="AI413" s="114"/>
      <c r="AJ413" s="114"/>
      <c r="AK413" s="114"/>
      <c r="AL413" s="114"/>
      <c r="AM413" s="114"/>
      <c r="AN413" s="114"/>
      <c r="AO413" s="114"/>
      <c r="AP413" s="114"/>
      <c r="AQ413" s="114"/>
      <c r="AR413" s="114"/>
      <c r="AS413" s="114"/>
      <c r="AT413" s="114"/>
      <c r="AU413" s="114"/>
    </row>
    <row r="414" spans="11:47" ht="12.75" customHeight="1" x14ac:dyDescent="0.2">
      <c r="K414" s="114"/>
      <c r="L414" s="114"/>
      <c r="M414" s="114"/>
      <c r="N414" s="114"/>
      <c r="O414" s="114"/>
      <c r="P414" s="114"/>
      <c r="Q414" s="114"/>
      <c r="R414" s="114"/>
      <c r="S414" s="114"/>
      <c r="T414" s="114"/>
      <c r="U414" s="114"/>
      <c r="V414" s="114"/>
      <c r="W414" s="114"/>
      <c r="X414" s="114"/>
      <c r="Y414" s="114"/>
      <c r="Z414" s="114"/>
      <c r="AA414" s="114"/>
      <c r="AB414" s="114"/>
      <c r="AC414" s="114"/>
      <c r="AD414" s="114"/>
      <c r="AE414" s="114"/>
      <c r="AF414" s="114"/>
      <c r="AG414" s="114"/>
      <c r="AH414" s="114"/>
      <c r="AI414" s="114"/>
      <c r="AJ414" s="114"/>
      <c r="AK414" s="114"/>
      <c r="AL414" s="114"/>
      <c r="AM414" s="114"/>
      <c r="AN414" s="114"/>
      <c r="AO414" s="114"/>
      <c r="AP414" s="114"/>
      <c r="AQ414" s="114"/>
      <c r="AR414" s="114"/>
      <c r="AS414" s="114"/>
      <c r="AT414" s="114"/>
      <c r="AU414" s="114"/>
    </row>
    <row r="415" spans="11:47" ht="12.75" customHeight="1" x14ac:dyDescent="0.2">
      <c r="K415" s="114"/>
      <c r="L415" s="114"/>
      <c r="M415" s="114"/>
      <c r="N415" s="114"/>
      <c r="O415" s="114"/>
      <c r="P415" s="114"/>
      <c r="Q415" s="114"/>
      <c r="R415" s="114"/>
      <c r="S415" s="114"/>
      <c r="T415" s="114"/>
      <c r="U415" s="114"/>
      <c r="V415" s="114"/>
      <c r="W415" s="114"/>
      <c r="X415" s="114"/>
      <c r="Y415" s="114"/>
      <c r="Z415" s="114"/>
      <c r="AA415" s="114"/>
      <c r="AB415" s="114"/>
      <c r="AC415" s="114"/>
      <c r="AD415" s="114"/>
      <c r="AE415" s="114"/>
      <c r="AF415" s="114"/>
      <c r="AG415" s="114"/>
      <c r="AH415" s="114"/>
      <c r="AI415" s="114"/>
      <c r="AJ415" s="114"/>
      <c r="AK415" s="114"/>
      <c r="AL415" s="114"/>
      <c r="AM415" s="114"/>
      <c r="AN415" s="114"/>
      <c r="AO415" s="114"/>
      <c r="AP415" s="114"/>
      <c r="AQ415" s="114"/>
      <c r="AR415" s="114"/>
      <c r="AS415" s="114"/>
      <c r="AT415" s="114"/>
      <c r="AU415" s="114"/>
    </row>
    <row r="416" spans="11:47" ht="12.75" customHeight="1" x14ac:dyDescent="0.2">
      <c r="K416" s="114"/>
      <c r="L416" s="114"/>
      <c r="M416" s="114"/>
      <c r="N416" s="114"/>
      <c r="O416" s="114"/>
      <c r="P416" s="114"/>
      <c r="Q416" s="114"/>
      <c r="R416" s="114"/>
      <c r="S416" s="114"/>
      <c r="T416" s="114"/>
      <c r="U416" s="114"/>
      <c r="V416" s="114"/>
      <c r="W416" s="114"/>
      <c r="X416" s="114"/>
      <c r="Y416" s="114"/>
      <c r="Z416" s="114"/>
      <c r="AA416" s="114"/>
      <c r="AB416" s="114"/>
      <c r="AC416" s="114"/>
      <c r="AD416" s="114"/>
      <c r="AE416" s="114"/>
      <c r="AF416" s="114"/>
      <c r="AG416" s="114"/>
      <c r="AH416" s="114"/>
      <c r="AI416" s="114"/>
      <c r="AJ416" s="114"/>
      <c r="AK416" s="114"/>
      <c r="AL416" s="114"/>
      <c r="AM416" s="114"/>
      <c r="AN416" s="114"/>
      <c r="AO416" s="114"/>
      <c r="AP416" s="114"/>
      <c r="AQ416" s="114"/>
      <c r="AR416" s="114"/>
      <c r="AS416" s="114"/>
      <c r="AT416" s="114"/>
      <c r="AU416" s="114"/>
    </row>
    <row r="417" spans="11:47" ht="12.75" customHeight="1" x14ac:dyDescent="0.2">
      <c r="K417" s="114"/>
      <c r="L417" s="114"/>
      <c r="M417" s="114"/>
      <c r="N417" s="114"/>
      <c r="O417" s="114"/>
      <c r="P417" s="114"/>
      <c r="Q417" s="114"/>
      <c r="R417" s="114"/>
      <c r="S417" s="114"/>
      <c r="T417" s="114"/>
      <c r="U417" s="114"/>
      <c r="V417" s="114"/>
      <c r="W417" s="114"/>
      <c r="X417" s="114"/>
      <c r="Y417" s="114"/>
      <c r="Z417" s="114"/>
      <c r="AA417" s="114"/>
      <c r="AB417" s="114"/>
      <c r="AC417" s="114"/>
      <c r="AD417" s="114"/>
      <c r="AE417" s="114"/>
      <c r="AF417" s="114"/>
      <c r="AG417" s="114"/>
      <c r="AH417" s="114"/>
      <c r="AI417" s="114"/>
      <c r="AJ417" s="114"/>
      <c r="AK417" s="114"/>
      <c r="AL417" s="114"/>
      <c r="AM417" s="114"/>
      <c r="AN417" s="114"/>
      <c r="AO417" s="114"/>
      <c r="AP417" s="114"/>
      <c r="AQ417" s="114"/>
      <c r="AR417" s="114"/>
      <c r="AS417" s="114"/>
      <c r="AT417" s="114"/>
      <c r="AU417" s="114"/>
    </row>
    <row r="418" spans="11:47" ht="12.75" customHeight="1" x14ac:dyDescent="0.2">
      <c r="K418" s="114"/>
      <c r="L418" s="114"/>
      <c r="M418" s="114"/>
      <c r="N418" s="114"/>
      <c r="O418" s="114"/>
      <c r="P418" s="114"/>
      <c r="Q418" s="114"/>
      <c r="R418" s="114"/>
      <c r="S418" s="114"/>
      <c r="T418" s="114"/>
      <c r="U418" s="114"/>
      <c r="V418" s="114"/>
      <c r="W418" s="114"/>
      <c r="X418" s="114"/>
      <c r="Y418" s="114"/>
      <c r="Z418" s="114"/>
      <c r="AA418" s="114"/>
      <c r="AB418" s="114"/>
      <c r="AC418" s="114"/>
      <c r="AD418" s="114"/>
      <c r="AE418" s="114"/>
      <c r="AF418" s="114"/>
      <c r="AG418" s="114"/>
      <c r="AH418" s="114"/>
      <c r="AI418" s="114"/>
      <c r="AJ418" s="114"/>
      <c r="AK418" s="114"/>
      <c r="AL418" s="114"/>
      <c r="AM418" s="114"/>
      <c r="AN418" s="114"/>
      <c r="AO418" s="114"/>
      <c r="AP418" s="114"/>
      <c r="AQ418" s="114"/>
      <c r="AR418" s="114"/>
      <c r="AS418" s="114"/>
      <c r="AT418" s="114"/>
      <c r="AU418" s="114"/>
    </row>
    <row r="419" spans="11:47" ht="12.75" customHeight="1" x14ac:dyDescent="0.2">
      <c r="K419" s="114"/>
      <c r="L419" s="114"/>
      <c r="M419" s="114"/>
      <c r="N419" s="114"/>
      <c r="O419" s="114"/>
      <c r="P419" s="114"/>
      <c r="Q419" s="114"/>
      <c r="R419" s="114"/>
      <c r="S419" s="114"/>
      <c r="T419" s="114"/>
      <c r="U419" s="114"/>
      <c r="V419" s="114"/>
      <c r="W419" s="114"/>
      <c r="X419" s="114"/>
      <c r="Y419" s="114"/>
      <c r="Z419" s="114"/>
      <c r="AA419" s="114"/>
      <c r="AB419" s="114"/>
      <c r="AC419" s="114"/>
      <c r="AD419" s="114"/>
      <c r="AE419" s="114"/>
      <c r="AF419" s="114"/>
      <c r="AG419" s="114"/>
      <c r="AH419" s="114"/>
      <c r="AI419" s="114"/>
      <c r="AJ419" s="114"/>
      <c r="AK419" s="114"/>
      <c r="AL419" s="114"/>
      <c r="AM419" s="114"/>
      <c r="AN419" s="114"/>
      <c r="AO419" s="114"/>
      <c r="AP419" s="114"/>
      <c r="AQ419" s="114"/>
      <c r="AR419" s="114"/>
      <c r="AS419" s="114"/>
      <c r="AT419" s="114"/>
      <c r="AU419" s="114"/>
    </row>
    <row r="420" spans="11:47" ht="12.75" customHeight="1" x14ac:dyDescent="0.2">
      <c r="K420" s="114"/>
      <c r="L420" s="114"/>
      <c r="M420" s="114"/>
      <c r="N420" s="114"/>
      <c r="O420" s="114"/>
      <c r="P420" s="114"/>
      <c r="Q420" s="114"/>
      <c r="R420" s="114"/>
      <c r="S420" s="114"/>
      <c r="T420" s="114"/>
      <c r="U420" s="114"/>
      <c r="V420" s="114"/>
      <c r="W420" s="114"/>
      <c r="X420" s="114"/>
      <c r="Y420" s="114"/>
      <c r="Z420" s="114"/>
      <c r="AA420" s="114"/>
      <c r="AB420" s="114"/>
      <c r="AC420" s="114"/>
      <c r="AD420" s="114"/>
      <c r="AE420" s="114"/>
      <c r="AF420" s="114"/>
      <c r="AG420" s="114"/>
      <c r="AH420" s="114"/>
      <c r="AI420" s="114"/>
      <c r="AJ420" s="114"/>
      <c r="AK420" s="114"/>
      <c r="AL420" s="114"/>
      <c r="AM420" s="114"/>
      <c r="AN420" s="114"/>
      <c r="AO420" s="114"/>
      <c r="AP420" s="114"/>
      <c r="AQ420" s="114"/>
      <c r="AR420" s="114"/>
      <c r="AS420" s="114"/>
      <c r="AT420" s="114"/>
      <c r="AU420" s="114"/>
    </row>
    <row r="421" spans="11:47" ht="12.75" customHeight="1" x14ac:dyDescent="0.2">
      <c r="K421" s="114"/>
      <c r="L421" s="114"/>
      <c r="M421" s="114"/>
      <c r="N421" s="114"/>
      <c r="O421" s="114"/>
      <c r="P421" s="114"/>
      <c r="Q421" s="114"/>
      <c r="R421" s="114"/>
      <c r="S421" s="114"/>
      <c r="T421" s="114"/>
      <c r="U421" s="114"/>
      <c r="V421" s="114"/>
      <c r="W421" s="114"/>
      <c r="X421" s="114"/>
      <c r="Y421" s="114"/>
      <c r="Z421" s="114"/>
      <c r="AA421" s="114"/>
      <c r="AB421" s="114"/>
      <c r="AC421" s="114"/>
      <c r="AD421" s="114"/>
      <c r="AE421" s="114"/>
      <c r="AF421" s="114"/>
      <c r="AG421" s="114"/>
      <c r="AH421" s="114"/>
      <c r="AI421" s="114"/>
      <c r="AJ421" s="114"/>
      <c r="AK421" s="114"/>
      <c r="AL421" s="114"/>
      <c r="AM421" s="114"/>
      <c r="AN421" s="114"/>
      <c r="AO421" s="114"/>
      <c r="AP421" s="114"/>
      <c r="AQ421" s="114"/>
      <c r="AR421" s="114"/>
      <c r="AS421" s="114"/>
      <c r="AT421" s="114"/>
      <c r="AU421" s="114"/>
    </row>
    <row r="422" spans="11:47" ht="12.75" customHeight="1" x14ac:dyDescent="0.2">
      <c r="K422" s="114"/>
      <c r="L422" s="114"/>
      <c r="M422" s="114"/>
      <c r="N422" s="114"/>
      <c r="O422" s="114"/>
      <c r="P422" s="114"/>
      <c r="Q422" s="114"/>
      <c r="R422" s="114"/>
      <c r="S422" s="114"/>
      <c r="T422" s="114"/>
      <c r="U422" s="114"/>
      <c r="V422" s="114"/>
      <c r="W422" s="114"/>
      <c r="X422" s="114"/>
      <c r="Y422" s="114"/>
      <c r="Z422" s="114"/>
      <c r="AA422" s="114"/>
      <c r="AB422" s="114"/>
      <c r="AC422" s="114"/>
      <c r="AD422" s="114"/>
      <c r="AE422" s="114"/>
      <c r="AF422" s="114"/>
      <c r="AG422" s="114"/>
      <c r="AH422" s="114"/>
      <c r="AI422" s="114"/>
      <c r="AJ422" s="114"/>
      <c r="AK422" s="114"/>
      <c r="AL422" s="114"/>
      <c r="AM422" s="114"/>
      <c r="AN422" s="114"/>
      <c r="AO422" s="114"/>
      <c r="AP422" s="114"/>
      <c r="AQ422" s="114"/>
      <c r="AR422" s="114"/>
      <c r="AS422" s="114"/>
      <c r="AT422" s="114"/>
      <c r="AU422" s="114"/>
    </row>
    <row r="423" spans="11:47" ht="12.75" customHeight="1" x14ac:dyDescent="0.2">
      <c r="K423" s="114"/>
      <c r="L423" s="114"/>
      <c r="M423" s="114"/>
      <c r="N423" s="114"/>
      <c r="O423" s="114"/>
      <c r="P423" s="114"/>
      <c r="Q423" s="114"/>
      <c r="R423" s="114"/>
      <c r="S423" s="114"/>
      <c r="T423" s="114"/>
      <c r="U423" s="114"/>
      <c r="V423" s="114"/>
      <c r="W423" s="114"/>
      <c r="X423" s="114"/>
      <c r="Y423" s="114"/>
      <c r="Z423" s="114"/>
      <c r="AA423" s="114"/>
      <c r="AB423" s="114"/>
      <c r="AC423" s="114"/>
      <c r="AD423" s="114"/>
      <c r="AE423" s="114"/>
      <c r="AF423" s="114"/>
      <c r="AG423" s="114"/>
      <c r="AH423" s="114"/>
      <c r="AI423" s="114"/>
      <c r="AJ423" s="114"/>
      <c r="AK423" s="114"/>
      <c r="AL423" s="114"/>
      <c r="AM423" s="114"/>
      <c r="AN423" s="114"/>
      <c r="AO423" s="114"/>
      <c r="AP423" s="114"/>
      <c r="AQ423" s="114"/>
      <c r="AR423" s="114"/>
      <c r="AS423" s="114"/>
      <c r="AT423" s="114"/>
      <c r="AU423" s="114"/>
    </row>
    <row r="424" spans="11:47" ht="12.75" customHeight="1" x14ac:dyDescent="0.2">
      <c r="K424" s="114"/>
      <c r="L424" s="114"/>
      <c r="M424" s="114"/>
      <c r="N424" s="114"/>
      <c r="O424" s="114"/>
      <c r="P424" s="114"/>
      <c r="Q424" s="114"/>
      <c r="R424" s="114"/>
      <c r="S424" s="114"/>
      <c r="T424" s="114"/>
      <c r="U424" s="114"/>
      <c r="V424" s="114"/>
      <c r="W424" s="114"/>
      <c r="X424" s="114"/>
      <c r="Y424" s="114"/>
      <c r="Z424" s="114"/>
      <c r="AA424" s="114"/>
      <c r="AB424" s="114"/>
      <c r="AC424" s="114"/>
      <c r="AD424" s="114"/>
      <c r="AE424" s="114"/>
      <c r="AF424" s="114"/>
      <c r="AG424" s="114"/>
      <c r="AH424" s="114"/>
      <c r="AI424" s="114"/>
      <c r="AJ424" s="114"/>
      <c r="AK424" s="114"/>
      <c r="AL424" s="114"/>
      <c r="AM424" s="114"/>
      <c r="AN424" s="114"/>
      <c r="AO424" s="114"/>
      <c r="AP424" s="114"/>
      <c r="AQ424" s="114"/>
      <c r="AR424" s="114"/>
      <c r="AS424" s="114"/>
      <c r="AT424" s="114"/>
      <c r="AU424" s="114"/>
    </row>
    <row r="425" spans="11:47" ht="12.75" customHeight="1" x14ac:dyDescent="0.2">
      <c r="K425" s="114"/>
      <c r="L425" s="114"/>
      <c r="M425" s="114"/>
      <c r="N425" s="114"/>
      <c r="O425" s="114"/>
      <c r="P425" s="114"/>
      <c r="Q425" s="114"/>
      <c r="R425" s="114"/>
      <c r="S425" s="114"/>
      <c r="T425" s="114"/>
      <c r="U425" s="114"/>
      <c r="V425" s="114"/>
      <c r="W425" s="114"/>
      <c r="X425" s="114"/>
      <c r="Y425" s="114"/>
      <c r="Z425" s="114"/>
      <c r="AA425" s="114"/>
      <c r="AB425" s="114"/>
      <c r="AC425" s="114"/>
      <c r="AD425" s="114"/>
      <c r="AE425" s="114"/>
      <c r="AF425" s="114"/>
      <c r="AG425" s="114"/>
      <c r="AH425" s="114"/>
      <c r="AI425" s="114"/>
      <c r="AJ425" s="114"/>
      <c r="AK425" s="114"/>
      <c r="AL425" s="114"/>
      <c r="AM425" s="114"/>
      <c r="AN425" s="114"/>
      <c r="AO425" s="114"/>
      <c r="AP425" s="114"/>
      <c r="AQ425" s="114"/>
      <c r="AR425" s="114"/>
      <c r="AS425" s="114"/>
      <c r="AT425" s="114"/>
      <c r="AU425" s="114"/>
    </row>
    <row r="426" spans="11:47" ht="12.75" customHeight="1" x14ac:dyDescent="0.2">
      <c r="K426" s="114"/>
      <c r="L426" s="114"/>
      <c r="M426" s="114"/>
      <c r="N426" s="114"/>
      <c r="O426" s="114"/>
      <c r="P426" s="114"/>
      <c r="Q426" s="114"/>
      <c r="R426" s="114"/>
      <c r="S426" s="114"/>
      <c r="T426" s="114"/>
      <c r="U426" s="114"/>
      <c r="V426" s="114"/>
      <c r="W426" s="114"/>
      <c r="X426" s="114"/>
      <c r="Y426" s="114"/>
      <c r="Z426" s="114"/>
      <c r="AA426" s="114"/>
      <c r="AB426" s="114"/>
      <c r="AC426" s="114"/>
      <c r="AD426" s="114"/>
      <c r="AE426" s="114"/>
      <c r="AF426" s="114"/>
      <c r="AG426" s="114"/>
      <c r="AH426" s="114"/>
      <c r="AI426" s="114"/>
      <c r="AJ426" s="114"/>
      <c r="AK426" s="114"/>
      <c r="AL426" s="114"/>
      <c r="AM426" s="114"/>
      <c r="AN426" s="114"/>
      <c r="AO426" s="114"/>
      <c r="AP426" s="114"/>
      <c r="AQ426" s="114"/>
      <c r="AR426" s="114"/>
      <c r="AS426" s="114"/>
      <c r="AT426" s="114"/>
      <c r="AU426" s="114"/>
    </row>
    <row r="427" spans="11:47" ht="12.75" customHeight="1" x14ac:dyDescent="0.2">
      <c r="K427" s="114"/>
      <c r="L427" s="114"/>
      <c r="M427" s="114"/>
      <c r="N427" s="114"/>
      <c r="O427" s="114"/>
      <c r="P427" s="114"/>
      <c r="Q427" s="114"/>
      <c r="R427" s="114"/>
      <c r="S427" s="114"/>
      <c r="T427" s="114"/>
      <c r="U427" s="114"/>
      <c r="V427" s="114"/>
      <c r="W427" s="114"/>
      <c r="X427" s="114"/>
      <c r="Y427" s="114"/>
      <c r="Z427" s="114"/>
      <c r="AA427" s="114"/>
      <c r="AB427" s="114"/>
      <c r="AC427" s="114"/>
      <c r="AD427" s="114"/>
      <c r="AE427" s="114"/>
      <c r="AF427" s="114"/>
      <c r="AG427" s="114"/>
      <c r="AH427" s="114"/>
      <c r="AI427" s="114"/>
      <c r="AJ427" s="114"/>
      <c r="AK427" s="114"/>
      <c r="AL427" s="114"/>
      <c r="AM427" s="114"/>
      <c r="AN427" s="114"/>
      <c r="AO427" s="114"/>
      <c r="AP427" s="114"/>
      <c r="AQ427" s="114"/>
      <c r="AR427" s="114"/>
      <c r="AS427" s="114"/>
      <c r="AT427" s="114"/>
      <c r="AU427" s="114"/>
    </row>
    <row r="428" spans="11:47" ht="12.75" customHeight="1" x14ac:dyDescent="0.2">
      <c r="K428" s="114"/>
      <c r="L428" s="114"/>
      <c r="M428" s="114"/>
      <c r="N428" s="114"/>
      <c r="O428" s="114"/>
      <c r="P428" s="114"/>
      <c r="Q428" s="114"/>
      <c r="R428" s="114"/>
      <c r="S428" s="114"/>
      <c r="T428" s="114"/>
      <c r="U428" s="114"/>
      <c r="V428" s="114"/>
      <c r="W428" s="114"/>
      <c r="X428" s="114"/>
      <c r="Y428" s="114"/>
      <c r="Z428" s="114"/>
      <c r="AA428" s="114"/>
      <c r="AB428" s="114"/>
      <c r="AC428" s="114"/>
      <c r="AD428" s="114"/>
      <c r="AE428" s="114"/>
      <c r="AF428" s="114"/>
      <c r="AG428" s="114"/>
      <c r="AH428" s="114"/>
      <c r="AI428" s="114"/>
      <c r="AJ428" s="114"/>
      <c r="AK428" s="114"/>
      <c r="AL428" s="114"/>
      <c r="AM428" s="114"/>
      <c r="AN428" s="114"/>
      <c r="AO428" s="114"/>
      <c r="AP428" s="114"/>
      <c r="AQ428" s="114"/>
      <c r="AR428" s="114"/>
      <c r="AS428" s="114"/>
      <c r="AT428" s="114"/>
      <c r="AU428" s="114"/>
    </row>
    <row r="429" spans="11:47" ht="12.75" customHeight="1" x14ac:dyDescent="0.2">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row>
    <row r="430" spans="11:47" ht="12.75" customHeight="1" x14ac:dyDescent="0.2">
      <c r="K430" s="114"/>
      <c r="L430" s="114"/>
      <c r="M430" s="114"/>
      <c r="N430" s="114"/>
      <c r="O430" s="114"/>
      <c r="P430" s="114"/>
      <c r="Q430" s="114"/>
      <c r="R430" s="114"/>
      <c r="S430" s="114"/>
      <c r="T430" s="114"/>
      <c r="U430" s="114"/>
      <c r="V430" s="114"/>
      <c r="W430" s="114"/>
      <c r="X430" s="114"/>
      <c r="Y430" s="114"/>
      <c r="Z430" s="114"/>
      <c r="AA430" s="114"/>
      <c r="AB430" s="114"/>
      <c r="AC430" s="114"/>
      <c r="AD430" s="114"/>
      <c r="AE430" s="114"/>
      <c r="AF430" s="114"/>
      <c r="AG430" s="114"/>
      <c r="AH430" s="114"/>
      <c r="AI430" s="114"/>
      <c r="AJ430" s="114"/>
      <c r="AK430" s="114"/>
      <c r="AL430" s="114"/>
      <c r="AM430" s="114"/>
      <c r="AN430" s="114"/>
      <c r="AO430" s="114"/>
      <c r="AP430" s="114"/>
      <c r="AQ430" s="114"/>
      <c r="AR430" s="114"/>
      <c r="AS430" s="114"/>
      <c r="AT430" s="114"/>
      <c r="AU430" s="114"/>
    </row>
    <row r="431" spans="11:47" ht="12.75" customHeight="1" x14ac:dyDescent="0.2">
      <c r="K431" s="114"/>
      <c r="L431" s="114"/>
      <c r="M431" s="114"/>
      <c r="N431" s="114"/>
      <c r="O431" s="114"/>
      <c r="P431" s="114"/>
      <c r="Q431" s="114"/>
      <c r="R431" s="114"/>
      <c r="S431" s="114"/>
      <c r="T431" s="114"/>
      <c r="U431" s="114"/>
      <c r="V431" s="114"/>
      <c r="W431" s="114"/>
      <c r="X431" s="114"/>
      <c r="Y431" s="114"/>
      <c r="Z431" s="114"/>
      <c r="AA431" s="114"/>
      <c r="AB431" s="114"/>
      <c r="AC431" s="114"/>
      <c r="AD431" s="114"/>
      <c r="AE431" s="114"/>
      <c r="AF431" s="114"/>
      <c r="AG431" s="114"/>
      <c r="AH431" s="114"/>
      <c r="AI431" s="114"/>
      <c r="AJ431" s="114"/>
      <c r="AK431" s="114"/>
      <c r="AL431" s="114"/>
      <c r="AM431" s="114"/>
      <c r="AN431" s="114"/>
      <c r="AO431" s="114"/>
      <c r="AP431" s="114"/>
      <c r="AQ431" s="114"/>
      <c r="AR431" s="114"/>
      <c r="AS431" s="114"/>
      <c r="AT431" s="114"/>
      <c r="AU431" s="114"/>
    </row>
    <row r="432" spans="11:47" ht="12.75" customHeight="1" x14ac:dyDescent="0.2">
      <c r="K432" s="114"/>
      <c r="L432" s="114"/>
      <c r="M432" s="114"/>
      <c r="N432" s="114"/>
      <c r="O432" s="114"/>
      <c r="P432" s="114"/>
      <c r="Q432" s="114"/>
      <c r="R432" s="114"/>
      <c r="S432" s="114"/>
      <c r="T432" s="114"/>
      <c r="U432" s="114"/>
      <c r="V432" s="114"/>
      <c r="W432" s="114"/>
      <c r="X432" s="114"/>
      <c r="Y432" s="114"/>
      <c r="Z432" s="114"/>
      <c r="AA432" s="114"/>
      <c r="AB432" s="114"/>
      <c r="AC432" s="114"/>
      <c r="AD432" s="114"/>
      <c r="AE432" s="114"/>
      <c r="AF432" s="114"/>
      <c r="AG432" s="114"/>
      <c r="AH432" s="114"/>
      <c r="AI432" s="114"/>
      <c r="AJ432" s="114"/>
      <c r="AK432" s="114"/>
      <c r="AL432" s="114"/>
      <c r="AM432" s="114"/>
      <c r="AN432" s="114"/>
      <c r="AO432" s="114"/>
      <c r="AP432" s="114"/>
      <c r="AQ432" s="114"/>
      <c r="AR432" s="114"/>
      <c r="AS432" s="114"/>
      <c r="AT432" s="114"/>
      <c r="AU432" s="114"/>
    </row>
    <row r="433" spans="11:47" ht="12.75" customHeight="1" x14ac:dyDescent="0.2">
      <c r="K433" s="114"/>
      <c r="L433" s="114"/>
      <c r="M433" s="114"/>
      <c r="N433" s="114"/>
      <c r="O433" s="114"/>
      <c r="P433" s="114"/>
      <c r="Q433" s="114"/>
      <c r="R433" s="114"/>
      <c r="S433" s="114"/>
      <c r="T433" s="114"/>
      <c r="U433" s="114"/>
      <c r="V433" s="114"/>
      <c r="W433" s="114"/>
      <c r="X433" s="114"/>
      <c r="Y433" s="114"/>
      <c r="Z433" s="114"/>
      <c r="AA433" s="114"/>
      <c r="AB433" s="114"/>
      <c r="AC433" s="114"/>
      <c r="AD433" s="114"/>
      <c r="AE433" s="114"/>
      <c r="AF433" s="114"/>
      <c r="AG433" s="114"/>
      <c r="AH433" s="114"/>
      <c r="AI433" s="114"/>
      <c r="AJ433" s="114"/>
      <c r="AK433" s="114"/>
      <c r="AL433" s="114"/>
      <c r="AM433" s="114"/>
      <c r="AN433" s="114"/>
      <c r="AO433" s="114"/>
      <c r="AP433" s="114"/>
      <c r="AQ433" s="114"/>
      <c r="AR433" s="114"/>
      <c r="AS433" s="114"/>
      <c r="AT433" s="114"/>
      <c r="AU433" s="114"/>
    </row>
    <row r="434" spans="11:47" ht="12.75" customHeight="1" x14ac:dyDescent="0.2">
      <c r="K434" s="114"/>
      <c r="L434" s="114"/>
      <c r="M434" s="114"/>
      <c r="N434" s="114"/>
      <c r="O434" s="114"/>
      <c r="P434" s="114"/>
      <c r="Q434" s="114"/>
      <c r="R434" s="114"/>
      <c r="S434" s="114"/>
      <c r="T434" s="114"/>
      <c r="U434" s="114"/>
      <c r="V434" s="114"/>
      <c r="W434" s="114"/>
      <c r="X434" s="114"/>
      <c r="Y434" s="114"/>
      <c r="Z434" s="114"/>
      <c r="AA434" s="114"/>
      <c r="AB434" s="114"/>
      <c r="AC434" s="114"/>
      <c r="AD434" s="114"/>
      <c r="AE434" s="114"/>
      <c r="AF434" s="114"/>
      <c r="AG434" s="114"/>
      <c r="AH434" s="114"/>
      <c r="AI434" s="114"/>
      <c r="AJ434" s="114"/>
      <c r="AK434" s="114"/>
      <c r="AL434" s="114"/>
      <c r="AM434" s="114"/>
      <c r="AN434" s="114"/>
      <c r="AO434" s="114"/>
      <c r="AP434" s="114"/>
      <c r="AQ434" s="114"/>
      <c r="AR434" s="114"/>
      <c r="AS434" s="114"/>
      <c r="AT434" s="114"/>
      <c r="AU434" s="114"/>
    </row>
    <row r="435" spans="11:47" ht="12.75" customHeight="1" x14ac:dyDescent="0.2">
      <c r="K435" s="114"/>
      <c r="L435" s="114"/>
      <c r="M435" s="114"/>
      <c r="N435" s="114"/>
      <c r="O435" s="114"/>
      <c r="P435" s="114"/>
      <c r="Q435" s="114"/>
      <c r="R435" s="114"/>
      <c r="S435" s="114"/>
      <c r="T435" s="114"/>
      <c r="U435" s="114"/>
      <c r="V435" s="114"/>
      <c r="W435" s="114"/>
      <c r="X435" s="114"/>
      <c r="Y435" s="114"/>
      <c r="Z435" s="114"/>
      <c r="AA435" s="114"/>
      <c r="AB435" s="114"/>
      <c r="AC435" s="114"/>
      <c r="AD435" s="114"/>
      <c r="AE435" s="114"/>
      <c r="AF435" s="114"/>
      <c r="AG435" s="114"/>
      <c r="AH435" s="114"/>
      <c r="AI435" s="114"/>
      <c r="AJ435" s="114"/>
      <c r="AK435" s="114"/>
      <c r="AL435" s="114"/>
      <c r="AM435" s="114"/>
      <c r="AN435" s="114"/>
      <c r="AO435" s="114"/>
      <c r="AP435" s="114"/>
      <c r="AQ435" s="114"/>
      <c r="AR435" s="114"/>
      <c r="AS435" s="114"/>
      <c r="AT435" s="114"/>
      <c r="AU435" s="114"/>
    </row>
    <row r="436" spans="11:47" ht="12.75" customHeight="1" x14ac:dyDescent="0.2">
      <c r="K436" s="114"/>
      <c r="L436" s="114"/>
      <c r="M436" s="114"/>
      <c r="N436" s="114"/>
      <c r="O436" s="114"/>
      <c r="P436" s="114"/>
      <c r="Q436" s="114"/>
      <c r="R436" s="114"/>
      <c r="S436" s="114"/>
      <c r="T436" s="114"/>
      <c r="U436" s="114"/>
      <c r="V436" s="114"/>
      <c r="W436" s="114"/>
      <c r="X436" s="114"/>
      <c r="Y436" s="114"/>
      <c r="Z436" s="114"/>
      <c r="AA436" s="114"/>
      <c r="AB436" s="114"/>
      <c r="AC436" s="114"/>
      <c r="AD436" s="114"/>
      <c r="AE436" s="114"/>
      <c r="AF436" s="114"/>
      <c r="AG436" s="114"/>
      <c r="AH436" s="114"/>
      <c r="AI436" s="114"/>
      <c r="AJ436" s="114"/>
      <c r="AK436" s="114"/>
      <c r="AL436" s="114"/>
      <c r="AM436" s="114"/>
      <c r="AN436" s="114"/>
      <c r="AO436" s="114"/>
      <c r="AP436" s="114"/>
      <c r="AQ436" s="114"/>
      <c r="AR436" s="114"/>
      <c r="AS436" s="114"/>
      <c r="AT436" s="114"/>
      <c r="AU436" s="114"/>
    </row>
    <row r="437" spans="11:47" ht="12.75" customHeight="1" x14ac:dyDescent="0.2">
      <c r="K437" s="114"/>
      <c r="L437" s="114"/>
      <c r="M437" s="114"/>
      <c r="N437" s="114"/>
      <c r="O437" s="114"/>
      <c r="P437" s="114"/>
      <c r="Q437" s="114"/>
      <c r="R437" s="114"/>
      <c r="S437" s="114"/>
      <c r="T437" s="114"/>
      <c r="U437" s="114"/>
      <c r="V437" s="114"/>
      <c r="W437" s="114"/>
      <c r="X437" s="114"/>
      <c r="Y437" s="114"/>
      <c r="Z437" s="114"/>
      <c r="AA437" s="114"/>
      <c r="AB437" s="114"/>
      <c r="AC437" s="114"/>
      <c r="AD437" s="114"/>
      <c r="AE437" s="114"/>
      <c r="AF437" s="114"/>
      <c r="AG437" s="114"/>
      <c r="AH437" s="114"/>
      <c r="AI437" s="114"/>
      <c r="AJ437" s="114"/>
      <c r="AK437" s="114"/>
      <c r="AL437" s="114"/>
      <c r="AM437" s="114"/>
      <c r="AN437" s="114"/>
      <c r="AO437" s="114"/>
      <c r="AP437" s="114"/>
      <c r="AQ437" s="114"/>
      <c r="AR437" s="114"/>
      <c r="AS437" s="114"/>
      <c r="AT437" s="114"/>
      <c r="AU437" s="114"/>
    </row>
    <row r="438" spans="11:47" ht="12.75" customHeight="1" x14ac:dyDescent="0.2">
      <c r="K438" s="114"/>
      <c r="L438" s="114"/>
      <c r="M438" s="114"/>
      <c r="N438" s="114"/>
      <c r="O438" s="114"/>
      <c r="P438" s="114"/>
      <c r="Q438" s="114"/>
      <c r="R438" s="114"/>
      <c r="S438" s="114"/>
      <c r="T438" s="114"/>
      <c r="U438" s="114"/>
      <c r="V438" s="114"/>
      <c r="W438" s="114"/>
      <c r="X438" s="114"/>
      <c r="Y438" s="114"/>
      <c r="Z438" s="114"/>
      <c r="AA438" s="114"/>
      <c r="AB438" s="114"/>
      <c r="AC438" s="114"/>
      <c r="AD438" s="114"/>
      <c r="AE438" s="114"/>
      <c r="AF438" s="114"/>
      <c r="AG438" s="114"/>
      <c r="AH438" s="114"/>
      <c r="AI438" s="114"/>
      <c r="AJ438" s="114"/>
      <c r="AK438" s="114"/>
      <c r="AL438" s="114"/>
      <c r="AM438" s="114"/>
      <c r="AN438" s="114"/>
      <c r="AO438" s="114"/>
      <c r="AP438" s="114"/>
      <c r="AQ438" s="114"/>
      <c r="AR438" s="114"/>
      <c r="AS438" s="114"/>
      <c r="AT438" s="114"/>
      <c r="AU438" s="114"/>
    </row>
  </sheetData>
  <pageMargins left="0.6" right="0.6" top="0.5" bottom="0.5" header="0.5" footer="0.5"/>
  <pageSetup scale="71" orientation="landscape" verticalDpi="300"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2"/>
  <dimension ref="A1:AR254"/>
  <sheetViews>
    <sheetView zoomScale="60" zoomScaleNormal="60" workbookViewId="0">
      <pane xSplit="1" ySplit="5" topLeftCell="B6" activePane="bottomRight" state="frozen"/>
      <selection pane="topRight" activeCell="B1" sqref="B1"/>
      <selection pane="bottomLeft" activeCell="A6" sqref="A6"/>
      <selection pane="bottomRight"/>
    </sheetView>
  </sheetViews>
  <sheetFormatPr defaultColWidth="7" defaultRowHeight="12.75" x14ac:dyDescent="0.2"/>
  <cols>
    <col min="1" max="1" width="36.140625" style="85" customWidth="1"/>
    <col min="2" max="2" width="10.42578125" style="85" customWidth="1"/>
    <col min="3" max="3" width="13" style="85" customWidth="1"/>
    <col min="4" max="4" width="10.42578125" style="85" customWidth="1"/>
    <col min="5" max="5" width="1.85546875" style="85" customWidth="1"/>
    <col min="6" max="8" width="12.140625" style="85" customWidth="1"/>
    <col min="9" max="9" width="2.7109375" style="85" customWidth="1"/>
    <col min="10" max="12" width="11.5703125" style="85" customWidth="1"/>
    <col min="13" max="15" width="7" style="85" customWidth="1"/>
    <col min="16" max="16384" width="7" style="84"/>
  </cols>
  <sheetData>
    <row r="1" spans="1:44" x14ac:dyDescent="0.2">
      <c r="A1" s="112" t="s">
        <v>384</v>
      </c>
      <c r="B1" s="104"/>
      <c r="C1" s="104"/>
      <c r="D1" s="104"/>
      <c r="E1" s="104"/>
      <c r="F1" s="104"/>
      <c r="G1" s="104"/>
      <c r="H1" s="104"/>
      <c r="I1" s="104"/>
      <c r="J1" s="104"/>
      <c r="K1" s="104"/>
      <c r="L1" s="104"/>
      <c r="P1" s="114"/>
      <c r="Q1" s="114"/>
      <c r="R1" s="114"/>
      <c r="S1" s="114"/>
      <c r="T1" s="114"/>
      <c r="U1" s="114"/>
      <c r="V1" s="114"/>
      <c r="W1" s="114"/>
      <c r="X1" s="114"/>
      <c r="Y1" s="114"/>
      <c r="Z1" s="114"/>
      <c r="AA1" s="114"/>
      <c r="AB1" s="114"/>
      <c r="AC1" s="114"/>
      <c r="AD1" s="114"/>
      <c r="AE1" s="114"/>
      <c r="AF1" s="114"/>
      <c r="AG1" s="114"/>
      <c r="AH1" s="114"/>
      <c r="AI1" s="114"/>
      <c r="AJ1" s="114"/>
      <c r="AK1" s="114"/>
      <c r="AL1" s="114"/>
      <c r="AM1" s="114"/>
      <c r="AN1" s="114"/>
      <c r="AO1" s="114"/>
      <c r="AP1" s="114"/>
      <c r="AQ1" s="114"/>
      <c r="AR1" s="114"/>
    </row>
    <row r="2" spans="1:44" x14ac:dyDescent="0.2">
      <c r="A2" s="88"/>
      <c r="B2" s="133" t="s">
        <v>249</v>
      </c>
      <c r="C2" s="132"/>
      <c r="D2" s="133"/>
      <c r="E2" s="88"/>
      <c r="F2" s="133" t="s">
        <v>248</v>
      </c>
      <c r="G2" s="132"/>
      <c r="H2" s="132"/>
      <c r="J2" s="133" t="s">
        <v>247</v>
      </c>
      <c r="K2" s="133"/>
      <c r="L2" s="132"/>
      <c r="P2" s="114"/>
      <c r="Q2" s="114"/>
      <c r="R2" s="114"/>
      <c r="S2" s="114"/>
      <c r="T2" s="114"/>
      <c r="U2" s="114"/>
      <c r="V2" s="114"/>
      <c r="W2" s="114"/>
      <c r="X2" s="114"/>
      <c r="Y2" s="114"/>
      <c r="Z2" s="114"/>
      <c r="AA2" s="114"/>
      <c r="AB2" s="114"/>
      <c r="AC2" s="114"/>
      <c r="AD2" s="114"/>
      <c r="AE2" s="114"/>
      <c r="AF2" s="114"/>
      <c r="AG2" s="114"/>
      <c r="AH2" s="114"/>
      <c r="AI2" s="114"/>
      <c r="AJ2" s="114"/>
      <c r="AK2" s="114"/>
      <c r="AL2" s="114"/>
      <c r="AM2" s="114"/>
      <c r="AN2" s="114"/>
      <c r="AO2" s="114"/>
      <c r="AP2" s="114"/>
      <c r="AQ2" s="114"/>
      <c r="AR2" s="114"/>
    </row>
    <row r="3" spans="1:44" x14ac:dyDescent="0.2">
      <c r="B3" s="105" t="s">
        <v>200</v>
      </c>
      <c r="C3" s="105" t="s">
        <v>246</v>
      </c>
      <c r="D3" s="105" t="s">
        <v>229</v>
      </c>
      <c r="E3" s="105"/>
      <c r="F3" s="105" t="s">
        <v>200</v>
      </c>
      <c r="G3" s="105" t="s">
        <v>229</v>
      </c>
      <c r="H3" s="105" t="s">
        <v>66</v>
      </c>
      <c r="I3" s="105"/>
      <c r="J3" s="105" t="s">
        <v>200</v>
      </c>
      <c r="K3" s="105" t="s">
        <v>229</v>
      </c>
      <c r="L3" s="105" t="s">
        <v>66</v>
      </c>
      <c r="P3" s="114"/>
      <c r="Q3" s="114"/>
      <c r="R3" s="114"/>
      <c r="S3" s="114"/>
      <c r="T3" s="114"/>
      <c r="U3" s="114"/>
      <c r="V3" s="114"/>
      <c r="W3" s="114"/>
      <c r="X3" s="114"/>
      <c r="Y3" s="114"/>
      <c r="Z3" s="114"/>
      <c r="AA3" s="114"/>
      <c r="AB3" s="114"/>
      <c r="AC3" s="114"/>
      <c r="AD3" s="114"/>
      <c r="AE3" s="114"/>
      <c r="AF3" s="114"/>
      <c r="AG3" s="114"/>
      <c r="AH3" s="114"/>
      <c r="AI3" s="114"/>
      <c r="AJ3" s="114"/>
      <c r="AK3" s="114"/>
      <c r="AL3" s="114"/>
      <c r="AM3" s="114"/>
      <c r="AN3" s="114"/>
      <c r="AO3" s="114"/>
      <c r="AP3" s="114"/>
      <c r="AQ3" s="114"/>
      <c r="AR3" s="114"/>
    </row>
    <row r="4" spans="1:44" x14ac:dyDescent="0.2">
      <c r="A4" s="104" t="s">
        <v>197</v>
      </c>
      <c r="B4" s="125" t="s">
        <v>114</v>
      </c>
      <c r="C4" s="125" t="s">
        <v>245</v>
      </c>
      <c r="D4" s="125" t="s">
        <v>244</v>
      </c>
      <c r="E4" s="125"/>
      <c r="F4" s="125" t="s">
        <v>243</v>
      </c>
      <c r="G4" s="125" t="s">
        <v>225</v>
      </c>
      <c r="H4" s="125" t="s">
        <v>123</v>
      </c>
      <c r="I4" s="125"/>
      <c r="J4" s="125" t="s">
        <v>243</v>
      </c>
      <c r="K4" s="125" t="s">
        <v>225</v>
      </c>
      <c r="L4" s="125" t="s">
        <v>123</v>
      </c>
      <c r="P4" s="114"/>
      <c r="Q4" s="114"/>
      <c r="R4" s="114"/>
      <c r="S4" s="114"/>
      <c r="T4" s="114"/>
      <c r="U4" s="114"/>
      <c r="V4" s="114"/>
      <c r="W4" s="114"/>
      <c r="X4" s="114"/>
      <c r="Y4" s="114"/>
      <c r="Z4" s="114"/>
      <c r="AA4" s="114"/>
      <c r="AB4" s="114"/>
      <c r="AC4" s="114"/>
      <c r="AD4" s="114"/>
      <c r="AE4" s="114"/>
      <c r="AF4" s="114"/>
      <c r="AG4" s="114"/>
      <c r="AH4" s="114"/>
      <c r="AI4" s="114"/>
      <c r="AJ4" s="114"/>
      <c r="AK4" s="114"/>
      <c r="AL4" s="114"/>
      <c r="AM4" s="114"/>
      <c r="AN4" s="114"/>
      <c r="AO4" s="114"/>
      <c r="AP4" s="114"/>
      <c r="AQ4" s="114"/>
      <c r="AR4" s="114"/>
    </row>
    <row r="5" spans="1:44" x14ac:dyDescent="0.2">
      <c r="B5" s="124" t="s">
        <v>13</v>
      </c>
      <c r="C5" s="122"/>
      <c r="D5" s="122"/>
      <c r="E5" s="122"/>
      <c r="F5" s="122"/>
      <c r="G5" s="122"/>
      <c r="H5" s="122"/>
      <c r="I5" s="122"/>
      <c r="J5" s="122"/>
      <c r="K5" s="122"/>
      <c r="L5" s="122"/>
      <c r="P5" s="114"/>
      <c r="Q5" s="114"/>
      <c r="R5" s="114"/>
      <c r="S5" s="114"/>
      <c r="T5" s="114"/>
      <c r="U5" s="114"/>
      <c r="V5" s="114"/>
      <c r="W5" s="114"/>
      <c r="X5" s="114"/>
      <c r="Y5" s="114"/>
      <c r="Z5" s="114"/>
      <c r="AA5" s="114"/>
      <c r="AB5" s="114"/>
      <c r="AC5" s="114"/>
      <c r="AD5" s="114"/>
      <c r="AE5" s="114"/>
      <c r="AF5" s="114"/>
      <c r="AG5" s="114"/>
      <c r="AH5" s="114"/>
      <c r="AI5" s="114"/>
      <c r="AJ5" s="114"/>
      <c r="AK5" s="114"/>
      <c r="AL5" s="114"/>
      <c r="AM5" s="114"/>
      <c r="AN5" s="114"/>
      <c r="AO5" s="114"/>
      <c r="AP5" s="114"/>
      <c r="AQ5" s="114"/>
      <c r="AR5" s="114"/>
    </row>
    <row r="6" spans="1:44" ht="10.15" customHeight="1" x14ac:dyDescent="0.2">
      <c r="A6" s="85" t="s">
        <v>222</v>
      </c>
      <c r="P6" s="114"/>
      <c r="Q6" s="114"/>
      <c r="R6" s="114"/>
      <c r="S6" s="114"/>
      <c r="T6" s="114"/>
      <c r="U6" s="114"/>
      <c r="V6" s="114"/>
      <c r="W6" s="114"/>
      <c r="X6" s="114"/>
      <c r="Y6" s="114"/>
      <c r="Z6" s="114"/>
      <c r="AA6" s="114"/>
      <c r="AB6" s="114"/>
      <c r="AC6" s="114"/>
      <c r="AD6" s="114"/>
      <c r="AE6" s="114"/>
      <c r="AF6" s="114"/>
      <c r="AG6" s="114"/>
      <c r="AH6" s="114"/>
      <c r="AI6" s="114"/>
      <c r="AJ6" s="114"/>
      <c r="AK6" s="114"/>
      <c r="AL6" s="114"/>
      <c r="AM6" s="114"/>
      <c r="AN6" s="114"/>
      <c r="AO6" s="114"/>
      <c r="AP6" s="114"/>
      <c r="AQ6" s="114"/>
      <c r="AR6" s="114"/>
    </row>
    <row r="7" spans="1:44" x14ac:dyDescent="0.2">
      <c r="A7" s="88" t="s">
        <v>194</v>
      </c>
      <c r="B7" s="115">
        <v>95867</v>
      </c>
      <c r="C7" s="127">
        <v>3062</v>
      </c>
      <c r="D7" s="115">
        <v>95867</v>
      </c>
      <c r="E7" s="115"/>
      <c r="F7" s="115">
        <v>87236</v>
      </c>
      <c r="G7" s="115">
        <v>87226</v>
      </c>
      <c r="H7" s="115">
        <v>-10</v>
      </c>
      <c r="I7" s="115"/>
      <c r="J7" s="115">
        <v>65563</v>
      </c>
      <c r="K7" s="128">
        <v>65517</v>
      </c>
      <c r="L7" s="115">
        <v>-46</v>
      </c>
      <c r="P7" s="114"/>
      <c r="Q7" s="114"/>
      <c r="R7" s="114"/>
      <c r="S7" s="114"/>
      <c r="T7" s="114"/>
      <c r="U7" s="114"/>
      <c r="V7" s="114"/>
      <c r="W7" s="114"/>
      <c r="X7" s="114"/>
      <c r="Y7" s="114"/>
      <c r="Z7" s="114"/>
      <c r="AA7" s="114"/>
      <c r="AB7" s="114"/>
      <c r="AC7" s="114"/>
      <c r="AD7" s="114"/>
      <c r="AE7" s="114"/>
      <c r="AF7" s="114"/>
      <c r="AG7" s="114"/>
      <c r="AH7" s="114"/>
      <c r="AI7" s="114"/>
      <c r="AJ7" s="114"/>
      <c r="AK7" s="114"/>
      <c r="AL7" s="114"/>
      <c r="AM7" s="114"/>
      <c r="AN7" s="114"/>
      <c r="AO7" s="114"/>
      <c r="AP7" s="114"/>
      <c r="AQ7" s="114"/>
      <c r="AR7" s="114"/>
    </row>
    <row r="8" spans="1:44" x14ac:dyDescent="0.2">
      <c r="A8" s="88" t="s">
        <v>193</v>
      </c>
      <c r="B8" s="115">
        <v>185044</v>
      </c>
      <c r="C8" s="127">
        <v>0</v>
      </c>
      <c r="D8" s="115">
        <v>185044</v>
      </c>
      <c r="E8" s="115"/>
      <c r="F8" s="115">
        <v>168386</v>
      </c>
      <c r="G8" s="115">
        <v>168756</v>
      </c>
      <c r="H8" s="115">
        <v>370</v>
      </c>
      <c r="I8" s="115"/>
      <c r="J8" s="115">
        <v>126552</v>
      </c>
      <c r="K8" s="128">
        <v>127062</v>
      </c>
      <c r="L8" s="115">
        <v>510</v>
      </c>
      <c r="P8" s="114"/>
      <c r="Q8" s="114"/>
      <c r="R8" s="114"/>
      <c r="S8" s="114"/>
      <c r="T8" s="114"/>
      <c r="U8" s="114"/>
      <c r="V8" s="114"/>
      <c r="W8" s="114"/>
      <c r="X8" s="114"/>
      <c r="Y8" s="114"/>
      <c r="Z8" s="114"/>
      <c r="AA8" s="114"/>
      <c r="AB8" s="114"/>
      <c r="AC8" s="114"/>
      <c r="AD8" s="114"/>
      <c r="AE8" s="114"/>
      <c r="AF8" s="114"/>
      <c r="AG8" s="114"/>
      <c r="AH8" s="114"/>
      <c r="AI8" s="114"/>
      <c r="AJ8" s="114"/>
      <c r="AK8" s="114"/>
      <c r="AL8" s="114"/>
      <c r="AM8" s="114"/>
      <c r="AN8" s="114"/>
      <c r="AO8" s="114"/>
      <c r="AP8" s="114"/>
      <c r="AQ8" s="114"/>
      <c r="AR8" s="114"/>
    </row>
    <row r="9" spans="1:44" x14ac:dyDescent="0.2">
      <c r="A9" s="88" t="s">
        <v>192</v>
      </c>
      <c r="B9" s="115">
        <v>12311</v>
      </c>
      <c r="C9" s="127">
        <v>0</v>
      </c>
      <c r="D9" s="115">
        <v>0</v>
      </c>
      <c r="E9" s="115"/>
      <c r="F9" s="115">
        <v>11359</v>
      </c>
      <c r="G9" s="115">
        <v>0</v>
      </c>
      <c r="H9" s="115">
        <v>-11359</v>
      </c>
      <c r="I9" s="115"/>
      <c r="J9" s="115">
        <v>7830</v>
      </c>
      <c r="K9" s="128">
        <v>0</v>
      </c>
      <c r="L9" s="115">
        <v>-7830</v>
      </c>
      <c r="P9" s="114"/>
      <c r="Q9" s="114"/>
      <c r="R9" s="114"/>
      <c r="S9" s="114"/>
      <c r="T9" s="114"/>
      <c r="U9" s="114"/>
      <c r="V9" s="114"/>
      <c r="W9" s="114"/>
      <c r="X9" s="114"/>
      <c r="Y9" s="114"/>
      <c r="Z9" s="114"/>
      <c r="AA9" s="114"/>
      <c r="AB9" s="114"/>
      <c r="AC9" s="114"/>
      <c r="AD9" s="114"/>
      <c r="AE9" s="114"/>
      <c r="AF9" s="114"/>
      <c r="AG9" s="114"/>
      <c r="AH9" s="114"/>
      <c r="AI9" s="114"/>
      <c r="AJ9" s="114"/>
      <c r="AK9" s="114"/>
      <c r="AL9" s="114"/>
      <c r="AM9" s="114"/>
      <c r="AN9" s="114"/>
      <c r="AO9" s="114"/>
      <c r="AP9" s="114"/>
      <c r="AQ9" s="114"/>
      <c r="AR9" s="114"/>
    </row>
    <row r="10" spans="1:44" x14ac:dyDescent="0.2">
      <c r="A10" s="88" t="s">
        <v>191</v>
      </c>
      <c r="B10" s="115">
        <v>24523</v>
      </c>
      <c r="C10" s="127">
        <v>0</v>
      </c>
      <c r="D10" s="115">
        <v>24524</v>
      </c>
      <c r="E10" s="115"/>
      <c r="F10" s="115">
        <v>22316</v>
      </c>
      <c r="G10" s="115">
        <v>22420</v>
      </c>
      <c r="H10" s="115">
        <v>104</v>
      </c>
      <c r="I10" s="115"/>
      <c r="J10" s="115">
        <v>16772</v>
      </c>
      <c r="K10" s="128">
        <v>16796</v>
      </c>
      <c r="L10" s="115">
        <v>24</v>
      </c>
      <c r="P10" s="114"/>
      <c r="Q10" s="114"/>
      <c r="R10" s="114"/>
      <c r="S10" s="114"/>
      <c r="T10" s="114"/>
      <c r="U10" s="114"/>
      <c r="V10" s="114"/>
      <c r="W10" s="114"/>
      <c r="X10" s="114"/>
      <c r="Y10" s="114"/>
      <c r="Z10" s="114"/>
      <c r="AA10" s="114"/>
      <c r="AB10" s="114"/>
      <c r="AC10" s="114"/>
      <c r="AD10" s="114"/>
      <c r="AE10" s="114"/>
      <c r="AF10" s="114"/>
      <c r="AG10" s="114"/>
      <c r="AH10" s="114"/>
      <c r="AI10" s="114"/>
      <c r="AJ10" s="114"/>
      <c r="AK10" s="114"/>
      <c r="AL10" s="114"/>
      <c r="AM10" s="114"/>
      <c r="AN10" s="114"/>
      <c r="AO10" s="114"/>
      <c r="AP10" s="114"/>
      <c r="AQ10" s="114"/>
      <c r="AR10" s="114"/>
    </row>
    <row r="11" spans="1:44" x14ac:dyDescent="0.2">
      <c r="A11" s="88" t="s">
        <v>190</v>
      </c>
      <c r="B11" s="115">
        <v>17835</v>
      </c>
      <c r="C11" s="127">
        <v>0</v>
      </c>
      <c r="D11" s="115">
        <v>17660</v>
      </c>
      <c r="E11" s="115"/>
      <c r="F11" s="115">
        <v>16230</v>
      </c>
      <c r="G11" s="115">
        <v>16339</v>
      </c>
      <c r="H11" s="115">
        <v>109</v>
      </c>
      <c r="I11" s="115"/>
      <c r="J11" s="115">
        <v>12198</v>
      </c>
      <c r="K11" s="128">
        <v>11413</v>
      </c>
      <c r="L11" s="115">
        <v>-785</v>
      </c>
      <c r="P11" s="114"/>
      <c r="Q11" s="114"/>
      <c r="R11" s="114"/>
      <c r="S11" s="114"/>
      <c r="T11" s="114"/>
      <c r="U11" s="114"/>
      <c r="V11" s="114"/>
      <c r="W11" s="114"/>
      <c r="X11" s="114"/>
      <c r="Y11" s="114"/>
      <c r="Z11" s="114"/>
      <c r="AA11" s="114"/>
      <c r="AB11" s="114"/>
      <c r="AC11" s="114"/>
      <c r="AD11" s="114"/>
      <c r="AE11" s="114"/>
      <c r="AF11" s="114"/>
      <c r="AG11" s="114"/>
      <c r="AH11" s="114"/>
      <c r="AI11" s="114"/>
      <c r="AJ11" s="114"/>
      <c r="AK11" s="114"/>
      <c r="AL11" s="114"/>
      <c r="AM11" s="114"/>
      <c r="AN11" s="114"/>
      <c r="AO11" s="114"/>
      <c r="AP11" s="114"/>
      <c r="AQ11" s="114"/>
      <c r="AR11" s="114"/>
    </row>
    <row r="12" spans="1:44" x14ac:dyDescent="0.2">
      <c r="A12" s="88" t="s">
        <v>189</v>
      </c>
      <c r="B12" s="115">
        <v>323271</v>
      </c>
      <c r="C12" s="127">
        <v>0</v>
      </c>
      <c r="D12" s="115">
        <v>323268</v>
      </c>
      <c r="E12" s="115"/>
      <c r="F12" s="115">
        <v>294169</v>
      </c>
      <c r="G12" s="115">
        <v>294207</v>
      </c>
      <c r="H12" s="115">
        <v>38</v>
      </c>
      <c r="I12" s="115"/>
      <c r="J12" s="115">
        <v>221084</v>
      </c>
      <c r="K12" s="128">
        <v>220358</v>
      </c>
      <c r="L12" s="115">
        <v>-726</v>
      </c>
      <c r="P12" s="114"/>
      <c r="Q12" s="114"/>
      <c r="R12" s="114"/>
      <c r="S12" s="114"/>
      <c r="T12" s="114"/>
      <c r="U12" s="114"/>
      <c r="V12" s="114"/>
      <c r="W12" s="114"/>
      <c r="X12" s="114"/>
      <c r="Y12" s="114"/>
      <c r="Z12" s="114"/>
      <c r="AA12" s="114"/>
      <c r="AB12" s="114"/>
      <c r="AC12" s="114"/>
      <c r="AD12" s="114"/>
      <c r="AE12" s="114"/>
      <c r="AF12" s="114"/>
      <c r="AG12" s="114"/>
      <c r="AH12" s="114"/>
      <c r="AI12" s="114"/>
      <c r="AJ12" s="114"/>
      <c r="AK12" s="114"/>
      <c r="AL12" s="114"/>
      <c r="AM12" s="114"/>
      <c r="AN12" s="114"/>
      <c r="AO12" s="114"/>
      <c r="AP12" s="114"/>
      <c r="AQ12" s="114"/>
      <c r="AR12" s="114"/>
    </row>
    <row r="13" spans="1:44" x14ac:dyDescent="0.2">
      <c r="A13" s="88" t="s">
        <v>188</v>
      </c>
      <c r="B13" s="115">
        <v>53506</v>
      </c>
      <c r="C13" s="127">
        <v>0</v>
      </c>
      <c r="D13" s="115">
        <v>53126</v>
      </c>
      <c r="E13" s="115"/>
      <c r="F13" s="115">
        <v>48690</v>
      </c>
      <c r="G13" s="115">
        <v>53177</v>
      </c>
      <c r="H13" s="115">
        <v>4487</v>
      </c>
      <c r="I13" s="115"/>
      <c r="J13" s="115">
        <v>36593</v>
      </c>
      <c r="K13" s="128">
        <v>33751</v>
      </c>
      <c r="L13" s="115">
        <v>-2842</v>
      </c>
      <c r="P13" s="114"/>
      <c r="Q13" s="114"/>
      <c r="R13" s="114"/>
      <c r="S13" s="114"/>
      <c r="T13" s="114"/>
      <c r="U13" s="114"/>
      <c r="V13" s="114"/>
      <c r="W13" s="114"/>
      <c r="X13" s="114"/>
      <c r="Y13" s="114"/>
      <c r="Z13" s="114"/>
      <c r="AA13" s="114"/>
      <c r="AB13" s="114"/>
      <c r="AC13" s="114"/>
      <c r="AD13" s="114"/>
      <c r="AE13" s="114"/>
      <c r="AF13" s="114"/>
      <c r="AG13" s="114"/>
      <c r="AH13" s="114"/>
      <c r="AI13" s="114"/>
      <c r="AJ13" s="114"/>
      <c r="AK13" s="114"/>
      <c r="AL13" s="114"/>
      <c r="AM13" s="114"/>
      <c r="AN13" s="114"/>
      <c r="AO13" s="114"/>
      <c r="AP13" s="114"/>
      <c r="AQ13" s="114"/>
      <c r="AR13" s="114"/>
    </row>
    <row r="14" spans="1:44" x14ac:dyDescent="0.2">
      <c r="A14" s="88" t="s">
        <v>187</v>
      </c>
      <c r="B14" s="115">
        <v>7258</v>
      </c>
      <c r="C14" s="127">
        <v>0</v>
      </c>
      <c r="D14" s="115">
        <v>5643</v>
      </c>
      <c r="E14" s="115"/>
      <c r="F14" s="115">
        <v>7258</v>
      </c>
      <c r="G14" s="115">
        <v>7312</v>
      </c>
      <c r="H14" s="115">
        <v>54</v>
      </c>
      <c r="I14" s="115"/>
      <c r="J14" s="115">
        <v>7258</v>
      </c>
      <c r="K14" s="128">
        <v>7296</v>
      </c>
      <c r="L14" s="115">
        <v>38</v>
      </c>
      <c r="P14" s="114"/>
      <c r="Q14" s="114"/>
      <c r="R14" s="114"/>
      <c r="S14" s="114"/>
      <c r="T14" s="114"/>
      <c r="U14" s="114"/>
      <c r="V14" s="114"/>
      <c r="W14" s="114"/>
      <c r="X14" s="114"/>
      <c r="Y14" s="114"/>
      <c r="Z14" s="114"/>
      <c r="AA14" s="114"/>
      <c r="AB14" s="114"/>
      <c r="AC14" s="114"/>
      <c r="AD14" s="114"/>
      <c r="AE14" s="114"/>
      <c r="AF14" s="114"/>
      <c r="AG14" s="114"/>
      <c r="AH14" s="114"/>
      <c r="AI14" s="114"/>
      <c r="AJ14" s="114"/>
      <c r="AK14" s="114"/>
      <c r="AL14" s="114"/>
      <c r="AM14" s="114"/>
      <c r="AN14" s="114"/>
      <c r="AO14" s="114"/>
      <c r="AP14" s="114"/>
      <c r="AQ14" s="114"/>
      <c r="AR14" s="114"/>
    </row>
    <row r="15" spans="1:44" x14ac:dyDescent="0.2">
      <c r="A15" s="88" t="s">
        <v>186</v>
      </c>
      <c r="B15" s="115">
        <v>33411</v>
      </c>
      <c r="C15" s="127">
        <v>0</v>
      </c>
      <c r="D15" s="115">
        <v>33441</v>
      </c>
      <c r="E15" s="115"/>
      <c r="F15" s="115">
        <v>30431</v>
      </c>
      <c r="G15" s="115">
        <v>30519</v>
      </c>
      <c r="H15" s="115">
        <v>88</v>
      </c>
      <c r="I15" s="115"/>
      <c r="J15" s="115">
        <v>22871</v>
      </c>
      <c r="K15" s="128">
        <v>22835</v>
      </c>
      <c r="L15" s="115">
        <v>-36</v>
      </c>
      <c r="P15" s="114"/>
      <c r="Q15" s="114"/>
      <c r="R15" s="114"/>
      <c r="S15" s="114"/>
      <c r="T15" s="114"/>
      <c r="U15" s="114"/>
      <c r="V15" s="114"/>
      <c r="W15" s="114"/>
      <c r="X15" s="114"/>
      <c r="Y15" s="114"/>
      <c r="Z15" s="114"/>
      <c r="AA15" s="114"/>
      <c r="AB15" s="114"/>
      <c r="AC15" s="114"/>
      <c r="AD15" s="114"/>
      <c r="AE15" s="114"/>
      <c r="AF15" s="114"/>
      <c r="AG15" s="114"/>
      <c r="AH15" s="114"/>
      <c r="AI15" s="114"/>
      <c r="AJ15" s="114"/>
      <c r="AK15" s="114"/>
      <c r="AL15" s="114"/>
      <c r="AM15" s="114"/>
      <c r="AN15" s="114"/>
      <c r="AO15" s="114"/>
      <c r="AP15" s="114"/>
      <c r="AQ15" s="114"/>
      <c r="AR15" s="114"/>
    </row>
    <row r="16" spans="1:44" x14ac:dyDescent="0.2">
      <c r="A16" s="88" t="s">
        <v>185</v>
      </c>
      <c r="B16" s="115">
        <v>7258</v>
      </c>
      <c r="C16" s="127">
        <v>80</v>
      </c>
      <c r="D16" s="115">
        <v>80</v>
      </c>
      <c r="E16" s="115"/>
      <c r="F16" s="115">
        <v>7258</v>
      </c>
      <c r="G16" s="115">
        <v>7289</v>
      </c>
      <c r="H16" s="115">
        <v>31</v>
      </c>
      <c r="I16" s="115"/>
      <c r="J16" s="115">
        <v>7258</v>
      </c>
      <c r="K16" s="128">
        <v>31</v>
      </c>
      <c r="L16" s="115">
        <v>-7227</v>
      </c>
      <c r="P16" s="114"/>
      <c r="Q16" s="114"/>
      <c r="R16" s="114"/>
      <c r="S16" s="114"/>
      <c r="T16" s="114"/>
      <c r="U16" s="114"/>
      <c r="V16" s="114"/>
      <c r="W16" s="114"/>
      <c r="X16" s="114"/>
      <c r="Y16" s="114"/>
      <c r="Z16" s="114"/>
      <c r="AA16" s="114"/>
      <c r="AB16" s="114"/>
      <c r="AC16" s="114"/>
      <c r="AD16" s="114"/>
      <c r="AE16" s="114"/>
      <c r="AF16" s="114"/>
      <c r="AG16" s="114"/>
      <c r="AH16" s="114"/>
      <c r="AI16" s="114"/>
      <c r="AJ16" s="114"/>
      <c r="AK16" s="114"/>
      <c r="AL16" s="114"/>
      <c r="AM16" s="114"/>
      <c r="AN16" s="114"/>
      <c r="AO16" s="114"/>
      <c r="AP16" s="114"/>
      <c r="AQ16" s="114"/>
      <c r="AR16" s="114"/>
    </row>
    <row r="17" spans="1:44" x14ac:dyDescent="0.2">
      <c r="A17" s="88" t="s">
        <v>184</v>
      </c>
      <c r="B17" s="115">
        <v>350940</v>
      </c>
      <c r="C17" s="127">
        <v>0</v>
      </c>
      <c r="D17" s="115">
        <v>329516</v>
      </c>
      <c r="E17" s="115"/>
      <c r="F17" s="115">
        <v>357060</v>
      </c>
      <c r="G17" s="115">
        <v>355454</v>
      </c>
      <c r="H17" s="115">
        <v>-1606</v>
      </c>
      <c r="I17" s="115"/>
      <c r="J17" s="115">
        <v>268350</v>
      </c>
      <c r="K17" s="128">
        <v>267130</v>
      </c>
      <c r="L17" s="115">
        <v>-1220</v>
      </c>
      <c r="P17" s="114"/>
      <c r="Q17" s="114"/>
      <c r="R17" s="114"/>
      <c r="S17" s="114"/>
      <c r="T17" s="114"/>
      <c r="U17" s="114"/>
      <c r="V17" s="114"/>
      <c r="W17" s="114"/>
      <c r="X17" s="114"/>
      <c r="Y17" s="114"/>
      <c r="Z17" s="114"/>
      <c r="AA17" s="114"/>
      <c r="AB17" s="114"/>
      <c r="AC17" s="114"/>
      <c r="AD17" s="114"/>
      <c r="AE17" s="114"/>
      <c r="AF17" s="114"/>
      <c r="AG17" s="114"/>
      <c r="AH17" s="114"/>
      <c r="AI17" s="114"/>
      <c r="AJ17" s="114"/>
      <c r="AK17" s="114"/>
      <c r="AL17" s="114"/>
      <c r="AM17" s="114"/>
      <c r="AN17" s="114"/>
      <c r="AO17" s="114"/>
      <c r="AP17" s="114"/>
      <c r="AQ17" s="114"/>
      <c r="AR17" s="114"/>
    </row>
    <row r="18" spans="1:44" x14ac:dyDescent="0.2">
      <c r="A18" s="88" t="s">
        <v>183</v>
      </c>
      <c r="B18" s="115">
        <v>24523</v>
      </c>
      <c r="C18" s="127">
        <v>21</v>
      </c>
      <c r="D18" s="115">
        <v>24523</v>
      </c>
      <c r="E18" s="115"/>
      <c r="F18" s="115">
        <v>22316</v>
      </c>
      <c r="G18" s="115">
        <v>22353</v>
      </c>
      <c r="H18" s="115">
        <v>37</v>
      </c>
      <c r="I18" s="115"/>
      <c r="J18" s="115">
        <v>16772</v>
      </c>
      <c r="K18" s="128">
        <v>16772</v>
      </c>
      <c r="L18" s="115">
        <v>0</v>
      </c>
      <c r="P18" s="114"/>
      <c r="Q18" s="114"/>
      <c r="R18" s="114"/>
      <c r="S18" s="114"/>
      <c r="T18" s="114"/>
      <c r="U18" s="114"/>
      <c r="V18" s="114"/>
      <c r="W18" s="114"/>
      <c r="X18" s="114"/>
      <c r="Y18" s="114"/>
      <c r="Z18" s="114"/>
      <c r="AA18" s="114"/>
      <c r="AB18" s="114"/>
      <c r="AC18" s="114"/>
      <c r="AD18" s="114"/>
      <c r="AE18" s="114"/>
      <c r="AF18" s="114"/>
      <c r="AG18" s="114"/>
      <c r="AH18" s="114"/>
      <c r="AI18" s="114"/>
      <c r="AJ18" s="114"/>
      <c r="AK18" s="114"/>
      <c r="AL18" s="114"/>
      <c r="AM18" s="114"/>
      <c r="AN18" s="114"/>
      <c r="AO18" s="114"/>
      <c r="AP18" s="114"/>
      <c r="AQ18" s="114"/>
      <c r="AR18" s="114"/>
    </row>
    <row r="19" spans="1:44" x14ac:dyDescent="0.2">
      <c r="A19" s="88" t="s">
        <v>182</v>
      </c>
      <c r="B19" s="115">
        <v>57966</v>
      </c>
      <c r="C19" s="127">
        <v>342</v>
      </c>
      <c r="D19" s="115">
        <v>57966</v>
      </c>
      <c r="E19" s="115"/>
      <c r="F19" s="115">
        <v>52748</v>
      </c>
      <c r="G19" s="115">
        <v>52748</v>
      </c>
      <c r="H19" s="115">
        <v>0</v>
      </c>
      <c r="I19" s="115"/>
      <c r="J19" s="115">
        <v>39643</v>
      </c>
      <c r="K19" s="128">
        <v>39925</v>
      </c>
      <c r="L19" s="115">
        <v>282</v>
      </c>
      <c r="P19" s="114"/>
      <c r="Q19" s="114"/>
      <c r="R19" s="114"/>
      <c r="S19" s="114"/>
      <c r="T19" s="114"/>
      <c r="U19" s="114"/>
      <c r="V19" s="114"/>
      <c r="W19" s="114"/>
      <c r="X19" s="114"/>
      <c r="Y19" s="114"/>
      <c r="Z19" s="114"/>
      <c r="AA19" s="114"/>
      <c r="AB19" s="114"/>
      <c r="AC19" s="114"/>
      <c r="AD19" s="114"/>
      <c r="AE19" s="114"/>
      <c r="AF19" s="114"/>
      <c r="AG19" s="114"/>
      <c r="AH19" s="114"/>
      <c r="AI19" s="114"/>
      <c r="AJ19" s="114"/>
      <c r="AK19" s="114"/>
      <c r="AL19" s="114"/>
      <c r="AM19" s="114"/>
      <c r="AN19" s="114"/>
      <c r="AO19" s="114"/>
      <c r="AP19" s="114"/>
      <c r="AQ19" s="114"/>
      <c r="AR19" s="114"/>
    </row>
    <row r="20" spans="1:44" x14ac:dyDescent="0.2">
      <c r="A20" s="88" t="s">
        <v>181</v>
      </c>
      <c r="B20" s="115">
        <v>20065</v>
      </c>
      <c r="C20" s="127">
        <v>8519</v>
      </c>
      <c r="D20" s="115">
        <v>20065</v>
      </c>
      <c r="E20" s="115"/>
      <c r="F20" s="115">
        <v>18259</v>
      </c>
      <c r="G20" s="115">
        <v>18355</v>
      </c>
      <c r="H20" s="115">
        <v>96</v>
      </c>
      <c r="I20" s="115"/>
      <c r="J20" s="115">
        <v>13722</v>
      </c>
      <c r="K20" s="128">
        <v>10795</v>
      </c>
      <c r="L20" s="115">
        <v>-2927</v>
      </c>
      <c r="P20" s="114"/>
      <c r="Q20" s="114"/>
      <c r="R20" s="114"/>
      <c r="S20" s="114"/>
      <c r="T20" s="114"/>
      <c r="U20" s="114"/>
      <c r="V20" s="114"/>
      <c r="W20" s="114"/>
      <c r="X20" s="114"/>
      <c r="Y20" s="114"/>
      <c r="Z20" s="114"/>
      <c r="AA20" s="114"/>
      <c r="AB20" s="114"/>
      <c r="AC20" s="114"/>
      <c r="AD20" s="114"/>
      <c r="AE20" s="114"/>
      <c r="AF20" s="114"/>
      <c r="AG20" s="114"/>
      <c r="AH20" s="114"/>
      <c r="AI20" s="114"/>
      <c r="AJ20" s="114"/>
      <c r="AK20" s="114"/>
      <c r="AL20" s="114"/>
      <c r="AM20" s="114"/>
      <c r="AN20" s="114"/>
      <c r="AO20" s="114"/>
      <c r="AP20" s="114"/>
      <c r="AQ20" s="114"/>
      <c r="AR20" s="114"/>
    </row>
    <row r="21" spans="1:44" x14ac:dyDescent="0.2">
      <c r="A21" s="88" t="s">
        <v>180</v>
      </c>
      <c r="B21" s="115">
        <v>7258</v>
      </c>
      <c r="C21" s="127">
        <v>0</v>
      </c>
      <c r="D21" s="115">
        <v>0</v>
      </c>
      <c r="E21" s="115"/>
      <c r="F21" s="115">
        <v>7258</v>
      </c>
      <c r="G21" s="115">
        <v>0</v>
      </c>
      <c r="H21" s="115">
        <v>-7258</v>
      </c>
      <c r="I21" s="115"/>
      <c r="J21" s="115">
        <v>7258</v>
      </c>
      <c r="K21" s="128">
        <v>0</v>
      </c>
      <c r="L21" s="115">
        <v>-7258</v>
      </c>
      <c r="P21" s="114"/>
      <c r="Q21" s="114"/>
      <c r="R21" s="114"/>
      <c r="S21" s="114"/>
      <c r="T21" s="114"/>
      <c r="U21" s="114"/>
      <c r="V21" s="114"/>
      <c r="W21" s="114"/>
      <c r="X21" s="114"/>
      <c r="Y21" s="114"/>
      <c r="Z21" s="114"/>
      <c r="AA21" s="114"/>
      <c r="AB21" s="114"/>
      <c r="AC21" s="114"/>
      <c r="AD21" s="114"/>
      <c r="AE21" s="114"/>
      <c r="AF21" s="114"/>
      <c r="AG21" s="114"/>
      <c r="AH21" s="114"/>
      <c r="AI21" s="114"/>
      <c r="AJ21" s="114"/>
      <c r="AK21" s="114"/>
      <c r="AL21" s="114"/>
      <c r="AM21" s="114"/>
      <c r="AN21" s="114"/>
      <c r="AO21" s="114"/>
      <c r="AP21" s="114"/>
      <c r="AQ21" s="114"/>
      <c r="AR21" s="114"/>
    </row>
    <row r="22" spans="1:44" x14ac:dyDescent="0.2">
      <c r="A22" s="88" t="s">
        <v>179</v>
      </c>
      <c r="B22" s="115">
        <v>107014</v>
      </c>
      <c r="C22" s="127">
        <v>34</v>
      </c>
      <c r="D22" s="115">
        <v>107014</v>
      </c>
      <c r="E22" s="115"/>
      <c r="F22" s="115">
        <v>97380</v>
      </c>
      <c r="G22" s="115">
        <v>97884</v>
      </c>
      <c r="H22" s="115">
        <v>504</v>
      </c>
      <c r="I22" s="115"/>
      <c r="J22" s="115">
        <v>73186</v>
      </c>
      <c r="K22" s="128">
        <v>72907</v>
      </c>
      <c r="L22" s="115">
        <v>-279</v>
      </c>
      <c r="P22" s="114"/>
      <c r="Q22" s="114"/>
      <c r="R22" s="114"/>
      <c r="S22" s="114"/>
      <c r="T22" s="114"/>
      <c r="U22" s="114"/>
      <c r="V22" s="114"/>
      <c r="W22" s="114"/>
      <c r="X22" s="114"/>
      <c r="Y22" s="114"/>
      <c r="Z22" s="114"/>
      <c r="AA22" s="114"/>
      <c r="AB22" s="114"/>
      <c r="AC22" s="114"/>
      <c r="AD22" s="114"/>
      <c r="AE22" s="114"/>
      <c r="AF22" s="114"/>
      <c r="AG22" s="114"/>
      <c r="AH22" s="114"/>
      <c r="AI22" s="114"/>
      <c r="AJ22" s="114"/>
      <c r="AK22" s="114"/>
      <c r="AL22" s="114"/>
      <c r="AM22" s="114"/>
      <c r="AN22" s="114"/>
      <c r="AO22" s="114"/>
      <c r="AP22" s="114"/>
      <c r="AQ22" s="114"/>
      <c r="AR22" s="114"/>
    </row>
    <row r="23" spans="1:44" x14ac:dyDescent="0.2">
      <c r="A23" s="88" t="s">
        <v>178</v>
      </c>
      <c r="B23" s="115">
        <v>26754</v>
      </c>
      <c r="C23" s="127">
        <v>4422</v>
      </c>
      <c r="D23" s="115">
        <v>26754</v>
      </c>
      <c r="E23" s="115"/>
      <c r="F23" s="115">
        <v>24345</v>
      </c>
      <c r="G23" s="115">
        <v>24558</v>
      </c>
      <c r="H23" s="115">
        <v>213</v>
      </c>
      <c r="I23" s="115"/>
      <c r="J23" s="115">
        <v>18297</v>
      </c>
      <c r="K23" s="128">
        <v>18329</v>
      </c>
      <c r="L23" s="115">
        <v>32</v>
      </c>
      <c r="P23" s="114"/>
      <c r="Q23" s="114"/>
      <c r="R23" s="114"/>
      <c r="S23" s="114"/>
      <c r="T23" s="114"/>
      <c r="U23" s="114"/>
      <c r="V23" s="114"/>
      <c r="W23" s="114"/>
      <c r="X23" s="114"/>
      <c r="Y23" s="114"/>
      <c r="Z23" s="114"/>
      <c r="AA23" s="114"/>
      <c r="AB23" s="114"/>
      <c r="AC23" s="114"/>
      <c r="AD23" s="114"/>
      <c r="AE23" s="114"/>
      <c r="AF23" s="114"/>
      <c r="AG23" s="114"/>
      <c r="AH23" s="114"/>
      <c r="AI23" s="114"/>
      <c r="AJ23" s="114"/>
      <c r="AK23" s="114"/>
      <c r="AL23" s="114"/>
      <c r="AM23" s="114"/>
      <c r="AN23" s="114"/>
      <c r="AO23" s="114"/>
      <c r="AP23" s="114"/>
      <c r="AQ23" s="114"/>
      <c r="AR23" s="114"/>
    </row>
    <row r="24" spans="1:44" x14ac:dyDescent="0.2">
      <c r="A24" s="88" t="s">
        <v>177</v>
      </c>
      <c r="B24" s="115">
        <v>7258</v>
      </c>
      <c r="C24" s="127">
        <v>0</v>
      </c>
      <c r="D24" s="115">
        <v>0</v>
      </c>
      <c r="E24" s="115"/>
      <c r="F24" s="115">
        <v>7258</v>
      </c>
      <c r="G24" s="115">
        <v>0</v>
      </c>
      <c r="H24" s="115">
        <v>-7258</v>
      </c>
      <c r="I24" s="115"/>
      <c r="J24" s="115">
        <v>7258</v>
      </c>
      <c r="K24" s="128">
        <v>0</v>
      </c>
      <c r="L24" s="115">
        <v>-7258</v>
      </c>
      <c r="P24" s="114"/>
      <c r="Q24" s="114"/>
      <c r="R24" s="114"/>
      <c r="S24" s="114"/>
      <c r="T24" s="114"/>
      <c r="U24" s="114"/>
      <c r="V24" s="114"/>
      <c r="W24" s="114"/>
      <c r="X24" s="114"/>
      <c r="Y24" s="114"/>
      <c r="Z24" s="114"/>
      <c r="AA24" s="114"/>
      <c r="AB24" s="114"/>
      <c r="AC24" s="114"/>
      <c r="AD24" s="114"/>
      <c r="AE24" s="114"/>
      <c r="AF24" s="114"/>
      <c r="AG24" s="114"/>
      <c r="AH24" s="114"/>
      <c r="AI24" s="114"/>
      <c r="AJ24" s="114"/>
      <c r="AK24" s="114"/>
      <c r="AL24" s="114"/>
      <c r="AM24" s="114"/>
      <c r="AN24" s="114"/>
      <c r="AO24" s="114"/>
      <c r="AP24" s="114"/>
      <c r="AQ24" s="114"/>
      <c r="AR24" s="114"/>
    </row>
    <row r="25" spans="1:44" x14ac:dyDescent="0.2">
      <c r="A25" s="88" t="s">
        <v>176</v>
      </c>
      <c r="B25" s="115">
        <v>22294</v>
      </c>
      <c r="C25" s="127">
        <v>0</v>
      </c>
      <c r="D25" s="115">
        <v>20173</v>
      </c>
      <c r="E25" s="115"/>
      <c r="F25" s="115">
        <v>20288</v>
      </c>
      <c r="G25" s="115">
        <v>20339</v>
      </c>
      <c r="H25" s="115">
        <v>51</v>
      </c>
      <c r="I25" s="115"/>
      <c r="J25" s="115">
        <v>15247</v>
      </c>
      <c r="K25" s="128">
        <v>15317</v>
      </c>
      <c r="L25" s="115">
        <v>70</v>
      </c>
      <c r="P25" s="114"/>
      <c r="Q25" s="114"/>
      <c r="R25" s="114"/>
      <c r="S25" s="114"/>
      <c r="T25" s="114"/>
      <c r="U25" s="114"/>
      <c r="V25" s="114"/>
      <c r="W25" s="114"/>
      <c r="X25" s="114"/>
      <c r="Y25" s="114"/>
      <c r="Z25" s="114"/>
      <c r="AA25" s="114"/>
      <c r="AB25" s="114"/>
      <c r="AC25" s="114"/>
      <c r="AD25" s="114"/>
      <c r="AE25" s="114"/>
      <c r="AF25" s="114"/>
      <c r="AG25" s="114"/>
      <c r="AH25" s="114"/>
      <c r="AI25" s="114"/>
      <c r="AJ25" s="114"/>
      <c r="AK25" s="114"/>
      <c r="AL25" s="114"/>
      <c r="AM25" s="114"/>
      <c r="AN25" s="114"/>
      <c r="AO25" s="114"/>
      <c r="AP25" s="114"/>
      <c r="AQ25" s="114"/>
      <c r="AR25" s="114"/>
    </row>
    <row r="26" spans="1:44" x14ac:dyDescent="0.2">
      <c r="A26" s="88" t="s">
        <v>175</v>
      </c>
      <c r="B26" s="115">
        <v>15951</v>
      </c>
      <c r="C26" s="127">
        <v>0</v>
      </c>
      <c r="D26" s="115">
        <v>14311</v>
      </c>
      <c r="E26" s="115"/>
      <c r="F26" s="115">
        <v>16230</v>
      </c>
      <c r="G26" s="115">
        <v>16076</v>
      </c>
      <c r="H26" s="115">
        <v>-154</v>
      </c>
      <c r="I26" s="115"/>
      <c r="J26" s="115">
        <v>12198</v>
      </c>
      <c r="K26" s="128">
        <v>12554</v>
      </c>
      <c r="L26" s="115">
        <v>356</v>
      </c>
      <c r="P26" s="114"/>
      <c r="Q26" s="114"/>
      <c r="R26" s="114"/>
      <c r="S26" s="114"/>
      <c r="T26" s="114"/>
      <c r="U26" s="114"/>
      <c r="V26" s="114"/>
      <c r="W26" s="114"/>
      <c r="X26" s="114"/>
      <c r="Y26" s="114"/>
      <c r="Z26" s="114"/>
      <c r="AA26" s="114"/>
      <c r="AB26" s="114"/>
      <c r="AC26" s="114"/>
      <c r="AD26" s="114"/>
      <c r="AE26" s="114"/>
      <c r="AF26" s="114"/>
      <c r="AG26" s="114"/>
      <c r="AH26" s="114"/>
      <c r="AI26" s="114"/>
      <c r="AJ26" s="114"/>
      <c r="AK26" s="114"/>
      <c r="AL26" s="114"/>
      <c r="AM26" s="114"/>
      <c r="AN26" s="114"/>
      <c r="AO26" s="114"/>
      <c r="AP26" s="114"/>
      <c r="AQ26" s="114"/>
      <c r="AR26" s="114"/>
    </row>
    <row r="27" spans="1:44" x14ac:dyDescent="0.2">
      <c r="A27" s="88" t="s">
        <v>174</v>
      </c>
      <c r="B27" s="115">
        <v>24523</v>
      </c>
      <c r="C27" s="127">
        <v>648</v>
      </c>
      <c r="D27" s="115">
        <v>24523</v>
      </c>
      <c r="E27" s="115"/>
      <c r="F27" s="115">
        <v>22316</v>
      </c>
      <c r="G27" s="115">
        <v>22068</v>
      </c>
      <c r="H27" s="115">
        <v>-248</v>
      </c>
      <c r="I27" s="115"/>
      <c r="J27" s="115">
        <v>16772</v>
      </c>
      <c r="K27" s="128">
        <v>16616</v>
      </c>
      <c r="L27" s="115">
        <v>-156</v>
      </c>
      <c r="P27" s="114"/>
      <c r="Q27" s="114"/>
      <c r="R27" s="114"/>
      <c r="S27" s="114"/>
      <c r="T27" s="114"/>
      <c r="U27" s="114"/>
      <c r="V27" s="114"/>
      <c r="W27" s="114"/>
      <c r="X27" s="114"/>
      <c r="Y27" s="114"/>
      <c r="Z27" s="114"/>
      <c r="AA27" s="114"/>
      <c r="AB27" s="114"/>
      <c r="AC27" s="114"/>
      <c r="AD27" s="114"/>
      <c r="AE27" s="114"/>
      <c r="AF27" s="114"/>
      <c r="AG27" s="114"/>
      <c r="AH27" s="114"/>
      <c r="AI27" s="114"/>
      <c r="AJ27" s="114"/>
      <c r="AK27" s="114"/>
      <c r="AL27" s="114"/>
      <c r="AM27" s="114"/>
      <c r="AN27" s="114"/>
      <c r="AO27" s="114"/>
      <c r="AP27" s="114"/>
      <c r="AQ27" s="114"/>
      <c r="AR27" s="114"/>
    </row>
    <row r="28" spans="1:44" x14ac:dyDescent="0.2">
      <c r="A28" s="88" t="s">
        <v>173</v>
      </c>
      <c r="B28" s="115">
        <v>7258</v>
      </c>
      <c r="C28" s="127">
        <v>1</v>
      </c>
      <c r="D28" s="115">
        <v>7258</v>
      </c>
      <c r="E28" s="115"/>
      <c r="F28" s="115">
        <v>7258</v>
      </c>
      <c r="G28" s="115">
        <v>7307</v>
      </c>
      <c r="H28" s="115">
        <v>49</v>
      </c>
      <c r="I28" s="115"/>
      <c r="J28" s="115">
        <v>7258</v>
      </c>
      <c r="K28" s="128">
        <v>7312</v>
      </c>
      <c r="L28" s="115">
        <v>54</v>
      </c>
      <c r="P28" s="114"/>
      <c r="Q28" s="114"/>
      <c r="R28" s="114"/>
      <c r="S28" s="114"/>
      <c r="T28" s="114"/>
      <c r="U28" s="114"/>
      <c r="V28" s="114"/>
      <c r="W28" s="114"/>
      <c r="X28" s="114"/>
      <c r="Y28" s="114"/>
      <c r="Z28" s="114"/>
      <c r="AA28" s="114"/>
      <c r="AB28" s="114"/>
      <c r="AC28" s="114"/>
      <c r="AD28" s="114"/>
      <c r="AE28" s="114"/>
      <c r="AF28" s="114"/>
      <c r="AG28" s="114"/>
      <c r="AH28" s="114"/>
      <c r="AI28" s="114"/>
      <c r="AJ28" s="114"/>
      <c r="AK28" s="114"/>
      <c r="AL28" s="114"/>
      <c r="AM28" s="114"/>
      <c r="AN28" s="114"/>
      <c r="AO28" s="114"/>
      <c r="AP28" s="114"/>
      <c r="AQ28" s="114"/>
      <c r="AR28" s="114"/>
    </row>
    <row r="29" spans="1:44" x14ac:dyDescent="0.2">
      <c r="A29" s="88" t="s">
        <v>172</v>
      </c>
      <c r="B29" s="115">
        <v>22294</v>
      </c>
      <c r="C29" s="127">
        <v>0</v>
      </c>
      <c r="D29" s="115">
        <v>17970</v>
      </c>
      <c r="E29" s="115"/>
      <c r="F29" s="115">
        <v>20288</v>
      </c>
      <c r="G29" s="115">
        <v>10847</v>
      </c>
      <c r="H29" s="115">
        <v>-9441</v>
      </c>
      <c r="I29" s="115"/>
      <c r="J29" s="115">
        <v>15247</v>
      </c>
      <c r="K29" s="128">
        <v>11968</v>
      </c>
      <c r="L29" s="115">
        <v>-3279</v>
      </c>
      <c r="P29" s="114"/>
      <c r="Q29" s="114"/>
      <c r="R29" s="114"/>
      <c r="S29" s="114"/>
      <c r="T29" s="114"/>
      <c r="U29" s="114"/>
      <c r="V29" s="114"/>
      <c r="W29" s="114"/>
      <c r="X29" s="114"/>
      <c r="Y29" s="114"/>
      <c r="Z29" s="114"/>
      <c r="AA29" s="114"/>
      <c r="AB29" s="114"/>
      <c r="AC29" s="114"/>
      <c r="AD29" s="114"/>
      <c r="AE29" s="114"/>
      <c r="AF29" s="114"/>
      <c r="AG29" s="114"/>
      <c r="AH29" s="114"/>
      <c r="AI29" s="114"/>
      <c r="AJ29" s="114"/>
      <c r="AK29" s="114"/>
      <c r="AL29" s="114"/>
      <c r="AM29" s="114"/>
      <c r="AN29" s="114"/>
      <c r="AO29" s="114"/>
      <c r="AP29" s="114"/>
      <c r="AQ29" s="114"/>
      <c r="AR29" s="114"/>
    </row>
    <row r="30" spans="1:44" x14ac:dyDescent="0.2">
      <c r="A30" s="88" t="s">
        <v>171</v>
      </c>
      <c r="B30" s="115">
        <v>26754</v>
      </c>
      <c r="C30" s="127">
        <v>0</v>
      </c>
      <c r="D30" s="115">
        <v>23695</v>
      </c>
      <c r="E30" s="115"/>
      <c r="F30" s="115">
        <v>24345</v>
      </c>
      <c r="G30" s="115">
        <v>24488</v>
      </c>
      <c r="H30" s="115">
        <v>143</v>
      </c>
      <c r="I30" s="115"/>
      <c r="J30" s="115">
        <v>18297</v>
      </c>
      <c r="K30" s="128">
        <v>18526</v>
      </c>
      <c r="L30" s="115">
        <v>229</v>
      </c>
      <c r="P30" s="114"/>
      <c r="Q30" s="114"/>
      <c r="R30" s="114"/>
      <c r="S30" s="114"/>
      <c r="T30" s="114"/>
      <c r="U30" s="114"/>
      <c r="V30" s="114"/>
      <c r="W30" s="114"/>
      <c r="X30" s="114"/>
      <c r="Y30" s="114"/>
      <c r="Z30" s="114"/>
      <c r="AA30" s="114"/>
      <c r="AB30" s="114"/>
      <c r="AC30" s="114"/>
      <c r="AD30" s="114"/>
      <c r="AE30" s="114"/>
      <c r="AF30" s="114"/>
      <c r="AG30" s="114"/>
      <c r="AH30" s="114"/>
      <c r="AI30" s="114"/>
      <c r="AJ30" s="114"/>
      <c r="AK30" s="114"/>
      <c r="AL30" s="114"/>
      <c r="AM30" s="114"/>
      <c r="AN30" s="114"/>
      <c r="AO30" s="114"/>
      <c r="AP30" s="114"/>
      <c r="AQ30" s="114"/>
      <c r="AR30" s="114"/>
    </row>
    <row r="31" spans="1:44" x14ac:dyDescent="0.2">
      <c r="A31" s="89" t="s">
        <v>242</v>
      </c>
      <c r="B31" s="115">
        <v>7258</v>
      </c>
      <c r="C31" s="127">
        <v>0</v>
      </c>
      <c r="D31" s="115">
        <v>6973</v>
      </c>
      <c r="E31" s="115"/>
      <c r="F31" s="115">
        <v>25000</v>
      </c>
      <c r="G31" s="115">
        <v>23892</v>
      </c>
      <c r="H31" s="115">
        <v>-1108</v>
      </c>
      <c r="I31" s="115"/>
      <c r="J31" s="115">
        <v>25000</v>
      </c>
      <c r="K31" s="128">
        <v>25000</v>
      </c>
      <c r="L31" s="115">
        <v>0</v>
      </c>
      <c r="P31" s="114"/>
      <c r="Q31" s="114"/>
      <c r="R31" s="114"/>
      <c r="S31" s="114"/>
      <c r="T31" s="114"/>
      <c r="U31" s="114"/>
      <c r="V31" s="114"/>
      <c r="W31" s="114"/>
      <c r="X31" s="114"/>
      <c r="Y31" s="114"/>
      <c r="Z31" s="114"/>
      <c r="AA31" s="114"/>
      <c r="AB31" s="114"/>
      <c r="AC31" s="114"/>
      <c r="AD31" s="114"/>
      <c r="AE31" s="114"/>
      <c r="AF31" s="114"/>
      <c r="AG31" s="114"/>
      <c r="AH31" s="114"/>
      <c r="AI31" s="114"/>
      <c r="AJ31" s="114"/>
      <c r="AK31" s="114"/>
      <c r="AL31" s="114"/>
      <c r="AM31" s="114"/>
      <c r="AN31" s="114"/>
      <c r="AO31" s="114"/>
      <c r="AP31" s="114"/>
      <c r="AQ31" s="114"/>
      <c r="AR31" s="114"/>
    </row>
    <row r="32" spans="1:44" x14ac:dyDescent="0.2">
      <c r="A32" s="88" t="s">
        <v>170</v>
      </c>
      <c r="B32" s="115">
        <v>28983</v>
      </c>
      <c r="C32" s="127">
        <v>0</v>
      </c>
      <c r="D32" s="115">
        <v>25686</v>
      </c>
      <c r="E32" s="115"/>
      <c r="F32" s="115">
        <v>26374</v>
      </c>
      <c r="G32" s="115">
        <v>26689</v>
      </c>
      <c r="H32" s="115">
        <v>315</v>
      </c>
      <c r="I32" s="115"/>
      <c r="J32" s="115">
        <v>19821</v>
      </c>
      <c r="K32" s="128">
        <v>20083</v>
      </c>
      <c r="L32" s="115">
        <v>262</v>
      </c>
      <c r="P32" s="114"/>
      <c r="Q32" s="114"/>
      <c r="R32" s="114"/>
      <c r="S32" s="114"/>
      <c r="T32" s="114"/>
      <c r="U32" s="114"/>
      <c r="V32" s="114"/>
      <c r="W32" s="114"/>
      <c r="X32" s="114"/>
      <c r="Y32" s="114"/>
      <c r="Z32" s="114"/>
      <c r="AA32" s="114"/>
      <c r="AB32" s="114"/>
      <c r="AC32" s="114"/>
      <c r="AD32" s="114"/>
      <c r="AE32" s="114"/>
      <c r="AF32" s="114"/>
      <c r="AG32" s="114"/>
      <c r="AH32" s="114"/>
      <c r="AI32" s="114"/>
      <c r="AJ32" s="114"/>
      <c r="AK32" s="114"/>
      <c r="AL32" s="114"/>
      <c r="AM32" s="114"/>
      <c r="AN32" s="114"/>
      <c r="AO32" s="114"/>
      <c r="AP32" s="114"/>
      <c r="AQ32" s="114"/>
      <c r="AR32" s="114"/>
    </row>
    <row r="33" spans="1:44" x14ac:dyDescent="0.2">
      <c r="A33" s="88" t="s">
        <v>169</v>
      </c>
      <c r="B33" s="115">
        <v>46819</v>
      </c>
      <c r="C33" s="127">
        <v>0</v>
      </c>
      <c r="D33" s="115">
        <v>45901</v>
      </c>
      <c r="E33" s="115"/>
      <c r="F33" s="115">
        <v>42604</v>
      </c>
      <c r="G33" s="115">
        <v>42417</v>
      </c>
      <c r="H33" s="115">
        <v>-187</v>
      </c>
      <c r="I33" s="115"/>
      <c r="J33" s="115">
        <v>32019</v>
      </c>
      <c r="K33" s="128">
        <v>32137</v>
      </c>
      <c r="L33" s="115">
        <v>118</v>
      </c>
      <c r="P33" s="114"/>
      <c r="Q33" s="114"/>
      <c r="R33" s="114"/>
      <c r="S33" s="114"/>
      <c r="T33" s="114"/>
      <c r="U33" s="114"/>
      <c r="V33" s="114"/>
      <c r="W33" s="114"/>
      <c r="X33" s="114"/>
      <c r="Y33" s="114"/>
      <c r="Z33" s="114"/>
      <c r="AA33" s="114"/>
      <c r="AB33" s="114"/>
      <c r="AC33" s="114"/>
      <c r="AD33" s="114"/>
      <c r="AE33" s="114"/>
      <c r="AF33" s="114"/>
      <c r="AG33" s="114"/>
      <c r="AH33" s="114"/>
      <c r="AI33" s="114"/>
      <c r="AJ33" s="114"/>
      <c r="AK33" s="114"/>
      <c r="AL33" s="114"/>
      <c r="AM33" s="114"/>
      <c r="AN33" s="114"/>
      <c r="AO33" s="114"/>
      <c r="AP33" s="114"/>
      <c r="AQ33" s="114"/>
      <c r="AR33" s="114"/>
    </row>
    <row r="34" spans="1:44" x14ac:dyDescent="0.2">
      <c r="A34" s="88" t="s">
        <v>168</v>
      </c>
      <c r="B34" s="115">
        <v>57825</v>
      </c>
      <c r="C34" s="127">
        <v>0</v>
      </c>
      <c r="D34" s="115">
        <v>48158</v>
      </c>
      <c r="E34" s="115"/>
      <c r="F34" s="115">
        <v>58834</v>
      </c>
      <c r="G34" s="115">
        <v>55049</v>
      </c>
      <c r="H34" s="115">
        <v>-3785</v>
      </c>
      <c r="I34" s="115"/>
      <c r="J34" s="115">
        <v>44217</v>
      </c>
      <c r="K34" s="128">
        <v>44138</v>
      </c>
      <c r="L34" s="115">
        <v>-79</v>
      </c>
      <c r="P34" s="114"/>
      <c r="Q34" s="114"/>
      <c r="R34" s="114"/>
      <c r="S34" s="114"/>
      <c r="T34" s="114"/>
      <c r="U34" s="114"/>
      <c r="V34" s="114"/>
      <c r="W34" s="114"/>
      <c r="X34" s="114"/>
      <c r="Y34" s="114"/>
      <c r="Z34" s="114"/>
      <c r="AA34" s="114"/>
      <c r="AB34" s="114"/>
      <c r="AC34" s="114"/>
      <c r="AD34" s="114"/>
      <c r="AE34" s="114"/>
      <c r="AF34" s="114"/>
      <c r="AG34" s="114"/>
      <c r="AH34" s="114"/>
      <c r="AI34" s="114"/>
      <c r="AJ34" s="114"/>
      <c r="AK34" s="114"/>
      <c r="AL34" s="114"/>
      <c r="AM34" s="114"/>
      <c r="AN34" s="114"/>
      <c r="AO34" s="114"/>
      <c r="AP34" s="114"/>
      <c r="AQ34" s="114"/>
      <c r="AR34" s="114"/>
    </row>
    <row r="35" spans="1:44" x14ac:dyDescent="0.2">
      <c r="A35" s="88" t="s">
        <v>167</v>
      </c>
      <c r="B35" s="115">
        <v>7258</v>
      </c>
      <c r="C35" s="127">
        <v>0</v>
      </c>
      <c r="D35" s="115">
        <v>0</v>
      </c>
      <c r="E35" s="115"/>
      <c r="F35" s="115">
        <v>7258</v>
      </c>
      <c r="G35" s="115">
        <v>7362</v>
      </c>
      <c r="H35" s="115">
        <v>104</v>
      </c>
      <c r="I35" s="115"/>
      <c r="J35" s="115">
        <v>7258</v>
      </c>
      <c r="K35" s="128">
        <v>104</v>
      </c>
      <c r="L35" s="115">
        <v>-7154</v>
      </c>
      <c r="P35" s="114"/>
      <c r="Q35" s="114"/>
      <c r="R35" s="114"/>
      <c r="S35" s="114"/>
      <c r="T35" s="114"/>
      <c r="U35" s="114"/>
      <c r="V35" s="114"/>
      <c r="W35" s="114"/>
      <c r="X35" s="114"/>
      <c r="Y35" s="114"/>
      <c r="Z35" s="114"/>
      <c r="AA35" s="114"/>
      <c r="AB35" s="114"/>
      <c r="AC35" s="114"/>
      <c r="AD35" s="114"/>
      <c r="AE35" s="114"/>
      <c r="AF35" s="114"/>
      <c r="AG35" s="114"/>
      <c r="AH35" s="114"/>
      <c r="AI35" s="114"/>
      <c r="AJ35" s="114"/>
      <c r="AK35" s="114"/>
      <c r="AL35" s="114"/>
      <c r="AM35" s="114"/>
      <c r="AN35" s="114"/>
      <c r="AO35" s="114"/>
      <c r="AP35" s="114"/>
      <c r="AQ35" s="114"/>
      <c r="AR35" s="114"/>
    </row>
    <row r="36" spans="1:44" x14ac:dyDescent="0.2">
      <c r="A36" s="88" t="s">
        <v>166</v>
      </c>
      <c r="B36" s="115">
        <v>7258</v>
      </c>
      <c r="C36" s="127">
        <v>0</v>
      </c>
      <c r="D36" s="115">
        <v>7258</v>
      </c>
      <c r="E36" s="115"/>
      <c r="F36" s="115">
        <v>7258</v>
      </c>
      <c r="G36" s="115">
        <v>5934</v>
      </c>
      <c r="H36" s="115">
        <v>-1324</v>
      </c>
      <c r="I36" s="115"/>
      <c r="J36" s="115">
        <v>7258</v>
      </c>
      <c r="K36" s="128">
        <v>5023</v>
      </c>
      <c r="L36" s="115">
        <v>-2235</v>
      </c>
      <c r="P36" s="114"/>
      <c r="Q36" s="114"/>
      <c r="R36" s="114"/>
      <c r="S36" s="114"/>
      <c r="T36" s="114"/>
      <c r="U36" s="114"/>
      <c r="V36" s="114"/>
      <c r="W36" s="114"/>
      <c r="X36" s="114"/>
      <c r="Y36" s="114"/>
      <c r="Z36" s="114"/>
      <c r="AA36" s="114"/>
      <c r="AB36" s="114"/>
      <c r="AC36" s="114"/>
      <c r="AD36" s="114"/>
      <c r="AE36" s="114"/>
      <c r="AF36" s="114"/>
      <c r="AG36" s="114"/>
      <c r="AH36" s="114"/>
      <c r="AI36" s="114"/>
      <c r="AJ36" s="114"/>
      <c r="AK36" s="114"/>
      <c r="AL36" s="114"/>
      <c r="AM36" s="114"/>
      <c r="AN36" s="114"/>
      <c r="AO36" s="114"/>
      <c r="AP36" s="114"/>
      <c r="AQ36" s="114"/>
      <c r="AR36" s="114"/>
    </row>
    <row r="37" spans="1:44" x14ac:dyDescent="0.2">
      <c r="A37" s="88" t="s">
        <v>165</v>
      </c>
      <c r="B37" s="115">
        <v>91407</v>
      </c>
      <c r="C37" s="127">
        <v>6738</v>
      </c>
      <c r="D37" s="115">
        <v>91407</v>
      </c>
      <c r="E37" s="115"/>
      <c r="F37" s="115">
        <v>83179</v>
      </c>
      <c r="G37" s="115">
        <v>83310</v>
      </c>
      <c r="H37" s="115">
        <v>131</v>
      </c>
      <c r="I37" s="115"/>
      <c r="J37" s="115">
        <v>62513</v>
      </c>
      <c r="K37" s="128">
        <v>62578</v>
      </c>
      <c r="L37" s="115">
        <v>65</v>
      </c>
      <c r="P37" s="114"/>
      <c r="Q37" s="114"/>
      <c r="R37" s="114"/>
      <c r="S37" s="114"/>
      <c r="T37" s="114"/>
      <c r="U37" s="114"/>
      <c r="V37" s="114"/>
      <c r="W37" s="114"/>
      <c r="X37" s="114"/>
      <c r="Y37" s="114"/>
      <c r="Z37" s="114"/>
      <c r="AA37" s="114"/>
      <c r="AB37" s="114"/>
      <c r="AC37" s="114"/>
      <c r="AD37" s="114"/>
      <c r="AE37" s="114"/>
      <c r="AF37" s="114"/>
      <c r="AG37" s="114"/>
      <c r="AH37" s="114"/>
      <c r="AI37" s="114"/>
      <c r="AJ37" s="114"/>
      <c r="AK37" s="114"/>
      <c r="AL37" s="114"/>
      <c r="AM37" s="114"/>
      <c r="AN37" s="114"/>
      <c r="AO37" s="114"/>
      <c r="AP37" s="114"/>
      <c r="AQ37" s="114"/>
      <c r="AR37" s="114"/>
    </row>
    <row r="38" spans="1:44" x14ac:dyDescent="0.2">
      <c r="A38" s="88" t="s">
        <v>164</v>
      </c>
      <c r="B38" s="115">
        <v>237422</v>
      </c>
      <c r="C38" s="127">
        <v>0</v>
      </c>
      <c r="D38" s="115">
        <v>237110</v>
      </c>
      <c r="E38" s="115"/>
      <c r="F38" s="115">
        <v>273881</v>
      </c>
      <c r="G38" s="115">
        <v>254431</v>
      </c>
      <c r="H38" s="115">
        <v>-19450</v>
      </c>
      <c r="I38" s="115"/>
      <c r="J38" s="115">
        <v>205837</v>
      </c>
      <c r="K38" s="128">
        <v>202090</v>
      </c>
      <c r="L38" s="115">
        <v>-3747</v>
      </c>
      <c r="P38" s="114"/>
      <c r="Q38" s="114"/>
      <c r="R38" s="114"/>
      <c r="S38" s="114"/>
      <c r="T38" s="114"/>
      <c r="U38" s="114"/>
      <c r="V38" s="114"/>
      <c r="W38" s="114"/>
      <c r="X38" s="114"/>
      <c r="Y38" s="114"/>
      <c r="Z38" s="114"/>
      <c r="AA38" s="114"/>
      <c r="AB38" s="114"/>
      <c r="AC38" s="114"/>
      <c r="AD38" s="114"/>
      <c r="AE38" s="114"/>
      <c r="AF38" s="114"/>
      <c r="AG38" s="114"/>
      <c r="AH38" s="114"/>
      <c r="AI38" s="114"/>
      <c r="AJ38" s="114"/>
      <c r="AK38" s="114"/>
      <c r="AL38" s="114"/>
      <c r="AM38" s="114"/>
      <c r="AN38" s="114"/>
      <c r="AO38" s="114"/>
      <c r="AP38" s="114"/>
      <c r="AQ38" s="114"/>
      <c r="AR38" s="114"/>
    </row>
    <row r="39" spans="1:44" x14ac:dyDescent="0.2">
      <c r="A39" s="88" t="s">
        <v>163</v>
      </c>
      <c r="B39" s="115">
        <v>51278</v>
      </c>
      <c r="C39" s="127">
        <v>19346</v>
      </c>
      <c r="D39" s="115">
        <v>51278</v>
      </c>
      <c r="E39" s="115"/>
      <c r="F39" s="115">
        <v>46661</v>
      </c>
      <c r="G39" s="115">
        <v>46385</v>
      </c>
      <c r="H39" s="115">
        <v>-276</v>
      </c>
      <c r="I39" s="115"/>
      <c r="J39" s="115">
        <v>35069</v>
      </c>
      <c r="K39" s="128">
        <v>35173</v>
      </c>
      <c r="L39" s="115">
        <v>104</v>
      </c>
      <c r="P39" s="114"/>
      <c r="Q39" s="114"/>
      <c r="R39" s="114"/>
      <c r="S39" s="114"/>
      <c r="T39" s="114"/>
      <c r="U39" s="114"/>
      <c r="V39" s="114"/>
      <c r="W39" s="114"/>
      <c r="X39" s="114"/>
      <c r="Y39" s="114"/>
      <c r="Z39" s="114"/>
      <c r="AA39" s="114"/>
      <c r="AB39" s="114"/>
      <c r="AC39" s="114"/>
      <c r="AD39" s="114"/>
      <c r="AE39" s="114"/>
      <c r="AF39" s="114"/>
      <c r="AG39" s="114"/>
      <c r="AH39" s="114"/>
      <c r="AI39" s="114"/>
      <c r="AJ39" s="114"/>
      <c r="AK39" s="114"/>
      <c r="AL39" s="114"/>
      <c r="AM39" s="114"/>
      <c r="AN39" s="114"/>
      <c r="AO39" s="114"/>
      <c r="AP39" s="114"/>
      <c r="AQ39" s="114"/>
      <c r="AR39" s="114"/>
    </row>
    <row r="40" spans="1:44" x14ac:dyDescent="0.2">
      <c r="A40" s="88" t="s">
        <v>220</v>
      </c>
      <c r="B40" s="115">
        <v>7258</v>
      </c>
      <c r="C40" s="127">
        <v>0</v>
      </c>
      <c r="D40" s="115">
        <v>4096</v>
      </c>
      <c r="E40" s="115"/>
      <c r="F40" s="115">
        <v>7258</v>
      </c>
      <c r="G40" s="115">
        <v>7219</v>
      </c>
      <c r="H40" s="115">
        <v>-39</v>
      </c>
      <c r="I40" s="115"/>
      <c r="J40" s="115">
        <v>7258</v>
      </c>
      <c r="K40" s="128">
        <v>7237</v>
      </c>
      <c r="L40" s="115">
        <v>-21</v>
      </c>
      <c r="P40" s="114"/>
      <c r="Q40" s="114"/>
      <c r="R40" s="114"/>
      <c r="S40" s="114"/>
      <c r="T40" s="114"/>
      <c r="U40" s="114"/>
      <c r="V40" s="114"/>
      <c r="W40" s="114"/>
      <c r="X40" s="114"/>
      <c r="Y40" s="114"/>
      <c r="Z40" s="114"/>
      <c r="AA40" s="114"/>
      <c r="AB40" s="114"/>
      <c r="AC40" s="114"/>
      <c r="AD40" s="114"/>
      <c r="AE40" s="114"/>
      <c r="AF40" s="114"/>
      <c r="AG40" s="114"/>
      <c r="AH40" s="114"/>
      <c r="AI40" s="114"/>
      <c r="AJ40" s="114"/>
      <c r="AK40" s="114"/>
      <c r="AL40" s="114"/>
      <c r="AM40" s="114"/>
      <c r="AN40" s="114"/>
      <c r="AO40" s="114"/>
      <c r="AP40" s="114"/>
      <c r="AQ40" s="114"/>
      <c r="AR40" s="114"/>
    </row>
    <row r="41" spans="1:44" x14ac:dyDescent="0.2">
      <c r="A41" s="88" t="s">
        <v>161</v>
      </c>
      <c r="B41" s="115">
        <v>35673</v>
      </c>
      <c r="C41" s="127">
        <v>11653</v>
      </c>
      <c r="D41" s="115">
        <v>35673</v>
      </c>
      <c r="E41" s="115"/>
      <c r="F41" s="115">
        <v>32460</v>
      </c>
      <c r="G41" s="115">
        <v>32720</v>
      </c>
      <c r="H41" s="115">
        <v>260</v>
      </c>
      <c r="I41" s="115"/>
      <c r="J41" s="115">
        <v>24395</v>
      </c>
      <c r="K41" s="128">
        <v>24480</v>
      </c>
      <c r="L41" s="115">
        <v>85</v>
      </c>
      <c r="P41" s="114"/>
      <c r="Q41" s="114"/>
      <c r="R41" s="114"/>
      <c r="S41" s="114"/>
      <c r="T41" s="114"/>
      <c r="U41" s="114"/>
      <c r="V41" s="114"/>
      <c r="W41" s="114"/>
      <c r="X41" s="114"/>
      <c r="Y41" s="114"/>
      <c r="Z41" s="114"/>
      <c r="AA41" s="114"/>
      <c r="AB41" s="114"/>
      <c r="AC41" s="114"/>
      <c r="AD41" s="114"/>
      <c r="AE41" s="114"/>
      <c r="AF41" s="114"/>
      <c r="AG41" s="114"/>
      <c r="AH41" s="114"/>
      <c r="AI41" s="114"/>
      <c r="AJ41" s="114"/>
      <c r="AK41" s="114"/>
      <c r="AL41" s="114"/>
      <c r="AM41" s="114"/>
      <c r="AN41" s="114"/>
      <c r="AO41" s="114"/>
      <c r="AP41" s="114"/>
      <c r="AQ41" s="114"/>
      <c r="AR41" s="114"/>
    </row>
    <row r="42" spans="1:44" x14ac:dyDescent="0.2">
      <c r="A42" s="88" t="s">
        <v>160</v>
      </c>
      <c r="B42" s="115">
        <v>26754</v>
      </c>
      <c r="C42" s="127">
        <v>70</v>
      </c>
      <c r="D42" s="115">
        <v>26754</v>
      </c>
      <c r="E42" s="115"/>
      <c r="F42" s="115">
        <v>24345</v>
      </c>
      <c r="G42" s="115">
        <v>24374</v>
      </c>
      <c r="H42" s="115">
        <v>29</v>
      </c>
      <c r="I42" s="115"/>
      <c r="J42" s="115">
        <v>18297</v>
      </c>
      <c r="K42" s="128">
        <v>18300</v>
      </c>
      <c r="L42" s="115">
        <v>3</v>
      </c>
      <c r="P42" s="114"/>
      <c r="Q42" s="114"/>
      <c r="R42" s="114"/>
      <c r="S42" s="114"/>
      <c r="T42" s="114"/>
      <c r="U42" s="114"/>
      <c r="V42" s="114"/>
      <c r="W42" s="114"/>
      <c r="X42" s="114"/>
      <c r="Y42" s="114"/>
      <c r="Z42" s="114"/>
      <c r="AA42" s="114"/>
      <c r="AB42" s="114"/>
      <c r="AC42" s="114"/>
      <c r="AD42" s="114"/>
      <c r="AE42" s="114"/>
      <c r="AF42" s="114"/>
      <c r="AG42" s="114"/>
      <c r="AH42" s="114"/>
      <c r="AI42" s="114"/>
      <c r="AJ42" s="114"/>
      <c r="AK42" s="114"/>
      <c r="AL42" s="114"/>
      <c r="AM42" s="114"/>
      <c r="AN42" s="114"/>
      <c r="AO42" s="114"/>
      <c r="AP42" s="114"/>
      <c r="AQ42" s="114"/>
      <c r="AR42" s="114"/>
    </row>
    <row r="43" spans="1:44" x14ac:dyDescent="0.2">
      <c r="A43" s="88" t="s">
        <v>159</v>
      </c>
      <c r="B43" s="115">
        <v>31213</v>
      </c>
      <c r="C43" s="127">
        <v>0</v>
      </c>
      <c r="D43" s="115">
        <v>31212</v>
      </c>
      <c r="E43" s="115"/>
      <c r="F43" s="115">
        <v>28403</v>
      </c>
      <c r="G43" s="115">
        <v>28481</v>
      </c>
      <c r="H43" s="115">
        <v>78</v>
      </c>
      <c r="I43" s="115"/>
      <c r="J43" s="115">
        <v>21346</v>
      </c>
      <c r="K43" s="128">
        <v>21313</v>
      </c>
      <c r="L43" s="115">
        <v>-33</v>
      </c>
      <c r="P43" s="114"/>
      <c r="Q43" s="114"/>
      <c r="R43" s="114"/>
      <c r="S43" s="114"/>
      <c r="T43" s="114"/>
      <c r="U43" s="114"/>
      <c r="V43" s="114"/>
      <c r="W43" s="114"/>
      <c r="X43" s="114"/>
      <c r="Y43" s="114"/>
      <c r="Z43" s="114"/>
      <c r="AA43" s="114"/>
      <c r="AB43" s="114"/>
      <c r="AC43" s="114"/>
      <c r="AD43" s="114"/>
      <c r="AE43" s="114"/>
      <c r="AF43" s="114"/>
      <c r="AG43" s="114"/>
      <c r="AH43" s="114"/>
      <c r="AI43" s="114"/>
      <c r="AJ43" s="114"/>
      <c r="AK43" s="114"/>
      <c r="AL43" s="114"/>
      <c r="AM43" s="114"/>
      <c r="AN43" s="114"/>
      <c r="AO43" s="114"/>
      <c r="AP43" s="114"/>
      <c r="AQ43" s="114"/>
      <c r="AR43" s="114"/>
    </row>
    <row r="44" spans="1:44" x14ac:dyDescent="0.2">
      <c r="A44" s="88" t="s">
        <v>158</v>
      </c>
      <c r="B44" s="115">
        <v>15606</v>
      </c>
      <c r="C44" s="127">
        <v>0</v>
      </c>
      <c r="D44" s="115">
        <v>15606</v>
      </c>
      <c r="E44" s="115"/>
      <c r="F44" s="115">
        <v>14201</v>
      </c>
      <c r="G44" s="115">
        <v>14164</v>
      </c>
      <c r="H44" s="115">
        <v>-37</v>
      </c>
      <c r="I44" s="115"/>
      <c r="J44" s="115">
        <v>10673</v>
      </c>
      <c r="K44" s="128">
        <v>10946</v>
      </c>
      <c r="L44" s="115">
        <v>273</v>
      </c>
      <c r="P44" s="114"/>
      <c r="Q44" s="114"/>
      <c r="R44" s="114"/>
      <c r="S44" s="114"/>
      <c r="T44" s="114"/>
      <c r="U44" s="114"/>
      <c r="V44" s="114"/>
      <c r="W44" s="114"/>
      <c r="X44" s="114"/>
      <c r="Y44" s="114"/>
      <c r="Z44" s="114"/>
      <c r="AA44" s="114"/>
      <c r="AB44" s="114"/>
      <c r="AC44" s="114"/>
      <c r="AD44" s="114"/>
      <c r="AE44" s="114"/>
      <c r="AF44" s="114"/>
      <c r="AG44" s="114"/>
      <c r="AH44" s="114"/>
      <c r="AI44" s="114"/>
      <c r="AJ44" s="114"/>
      <c r="AK44" s="114"/>
      <c r="AL44" s="114"/>
      <c r="AM44" s="114"/>
      <c r="AN44" s="114"/>
      <c r="AO44" s="114"/>
      <c r="AP44" s="114"/>
      <c r="AQ44" s="114"/>
      <c r="AR44" s="114"/>
    </row>
    <row r="45" spans="1:44" x14ac:dyDescent="0.2">
      <c r="A45" s="88" t="s">
        <v>157</v>
      </c>
      <c r="B45" s="115">
        <v>7258</v>
      </c>
      <c r="C45" s="127">
        <v>7493</v>
      </c>
      <c r="D45" s="115">
        <v>7023</v>
      </c>
      <c r="E45" s="115"/>
      <c r="F45" s="115">
        <v>7258</v>
      </c>
      <c r="G45" s="115">
        <v>6997</v>
      </c>
      <c r="H45" s="115">
        <v>-261</v>
      </c>
      <c r="I45" s="115"/>
      <c r="J45" s="115">
        <v>7258</v>
      </c>
      <c r="K45" s="128">
        <v>7404</v>
      </c>
      <c r="L45" s="115">
        <v>146</v>
      </c>
      <c r="P45" s="114"/>
      <c r="Q45" s="114"/>
      <c r="R45" s="114"/>
      <c r="S45" s="114"/>
      <c r="T45" s="114"/>
      <c r="U45" s="114"/>
      <c r="V45" s="114"/>
      <c r="W45" s="114"/>
      <c r="X45" s="114"/>
      <c r="Y45" s="114"/>
      <c r="Z45" s="114"/>
      <c r="AA45" s="114"/>
      <c r="AB45" s="114"/>
      <c r="AC45" s="114"/>
      <c r="AD45" s="114"/>
      <c r="AE45" s="114"/>
      <c r="AF45" s="114"/>
      <c r="AG45" s="114"/>
      <c r="AH45" s="114"/>
      <c r="AI45" s="114"/>
      <c r="AJ45" s="114"/>
      <c r="AK45" s="114"/>
      <c r="AL45" s="114"/>
      <c r="AM45" s="114"/>
      <c r="AN45" s="114"/>
      <c r="AO45" s="114"/>
      <c r="AP45" s="114"/>
      <c r="AQ45" s="114"/>
      <c r="AR45" s="114"/>
    </row>
    <row r="46" spans="1:44" x14ac:dyDescent="0.2">
      <c r="A46" s="88" t="s">
        <v>156</v>
      </c>
      <c r="B46" s="115">
        <v>26754</v>
      </c>
      <c r="C46" s="127">
        <v>12636</v>
      </c>
      <c r="D46" s="115">
        <v>26754</v>
      </c>
      <c r="E46" s="115"/>
      <c r="F46" s="115">
        <v>24345</v>
      </c>
      <c r="G46" s="115">
        <v>24420</v>
      </c>
      <c r="H46" s="115">
        <v>75</v>
      </c>
      <c r="I46" s="115"/>
      <c r="J46" s="115">
        <v>18297</v>
      </c>
      <c r="K46" s="128">
        <v>18244</v>
      </c>
      <c r="L46" s="115">
        <v>-53</v>
      </c>
      <c r="P46" s="114"/>
      <c r="Q46" s="114"/>
      <c r="R46" s="114"/>
      <c r="S46" s="114"/>
      <c r="T46" s="114"/>
      <c r="U46" s="114"/>
      <c r="V46" s="114"/>
      <c r="W46" s="114"/>
      <c r="X46" s="114"/>
      <c r="Y46" s="114"/>
      <c r="Z46" s="114"/>
      <c r="AA46" s="114"/>
      <c r="AB46" s="114"/>
      <c r="AC46" s="114"/>
      <c r="AD46" s="114"/>
      <c r="AE46" s="114"/>
      <c r="AF46" s="114"/>
      <c r="AG46" s="114"/>
      <c r="AH46" s="114"/>
      <c r="AI46" s="114"/>
      <c r="AJ46" s="114"/>
      <c r="AK46" s="114"/>
      <c r="AL46" s="114"/>
      <c r="AM46" s="114"/>
      <c r="AN46" s="114"/>
      <c r="AO46" s="114"/>
      <c r="AP46" s="114"/>
      <c r="AQ46" s="114"/>
      <c r="AR46" s="114"/>
    </row>
    <row r="47" spans="1:44" x14ac:dyDescent="0.2">
      <c r="A47" s="88" t="s">
        <v>118</v>
      </c>
      <c r="B47" s="115"/>
      <c r="C47" s="127"/>
      <c r="D47" s="115"/>
      <c r="E47" s="115"/>
      <c r="F47" s="115"/>
      <c r="G47" s="115"/>
      <c r="H47" s="115"/>
      <c r="I47" s="115"/>
      <c r="J47" s="115"/>
      <c r="K47" s="128"/>
      <c r="L47" s="115"/>
      <c r="P47" s="114"/>
      <c r="Q47" s="114"/>
      <c r="R47" s="114"/>
      <c r="S47" s="114"/>
      <c r="T47" s="114"/>
      <c r="U47" s="114"/>
      <c r="V47" s="114"/>
      <c r="W47" s="114"/>
      <c r="X47" s="114"/>
      <c r="Y47" s="114"/>
      <c r="Z47" s="114"/>
      <c r="AA47" s="114"/>
      <c r="AB47" s="114"/>
      <c r="AC47" s="114"/>
      <c r="AD47" s="114"/>
      <c r="AE47" s="114"/>
      <c r="AF47" s="114"/>
      <c r="AG47" s="114"/>
      <c r="AH47" s="114"/>
      <c r="AI47" s="114"/>
      <c r="AJ47" s="114"/>
      <c r="AK47" s="114"/>
      <c r="AL47" s="114"/>
      <c r="AM47" s="114"/>
      <c r="AN47" s="114"/>
      <c r="AO47" s="114"/>
      <c r="AP47" s="114"/>
      <c r="AQ47" s="114"/>
      <c r="AR47" s="114"/>
    </row>
    <row r="48" spans="1:44" x14ac:dyDescent="0.2">
      <c r="A48" s="89" t="s">
        <v>155</v>
      </c>
      <c r="B48" s="115">
        <f>SUM(B7:B47)</f>
        <v>2167160</v>
      </c>
      <c r="C48" s="130">
        <f>SUM(C7:C47)</f>
        <v>75065</v>
      </c>
      <c r="D48" s="115">
        <f>SUM(D7:D47)</f>
        <v>2073310</v>
      </c>
      <c r="E48" s="117"/>
      <c r="F48" s="115">
        <f>SUM(F7:F47)</f>
        <v>2100001</v>
      </c>
      <c r="G48" s="115">
        <f>SUM(G7:G47)</f>
        <v>2043566</v>
      </c>
      <c r="H48" s="115">
        <f>SUM(H7:H47)</f>
        <v>-56435</v>
      </c>
      <c r="I48" s="117"/>
      <c r="J48" s="115">
        <f>SUM(J7:J47)</f>
        <v>1600000</v>
      </c>
      <c r="K48" s="131">
        <f>SUM(K7:K47)</f>
        <v>1547460</v>
      </c>
      <c r="L48" s="115">
        <f>SUM(L7:L47)</f>
        <v>-52540</v>
      </c>
      <c r="P48" s="114"/>
      <c r="Q48" s="114"/>
      <c r="R48" s="114"/>
      <c r="S48" s="114"/>
      <c r="T48" s="114"/>
      <c r="U48" s="114"/>
      <c r="V48" s="114"/>
      <c r="W48" s="114"/>
      <c r="X48" s="114"/>
      <c r="Y48" s="114"/>
      <c r="Z48" s="114"/>
      <c r="AA48" s="114"/>
      <c r="AB48" s="114"/>
      <c r="AC48" s="114"/>
      <c r="AD48" s="114"/>
      <c r="AE48" s="114"/>
      <c r="AF48" s="114"/>
      <c r="AG48" s="114"/>
      <c r="AH48" s="114"/>
      <c r="AI48" s="114"/>
      <c r="AJ48" s="114"/>
      <c r="AK48" s="114"/>
      <c r="AL48" s="114"/>
      <c r="AM48" s="114"/>
      <c r="AN48" s="114"/>
      <c r="AO48" s="114"/>
      <c r="AP48" s="114"/>
      <c r="AQ48" s="114"/>
      <c r="AR48" s="114"/>
    </row>
    <row r="49" spans="1:44" x14ac:dyDescent="0.2">
      <c r="A49" s="88" t="s">
        <v>217</v>
      </c>
      <c r="B49" s="116" t="s">
        <v>233</v>
      </c>
      <c r="C49" s="116" t="s">
        <v>233</v>
      </c>
      <c r="D49" s="115">
        <v>93850</v>
      </c>
      <c r="E49" s="115"/>
      <c r="F49" s="116" t="s">
        <v>233</v>
      </c>
      <c r="G49" s="115">
        <v>56435</v>
      </c>
      <c r="H49" s="116" t="s">
        <v>233</v>
      </c>
      <c r="I49" s="115"/>
      <c r="J49" s="116" t="s">
        <v>234</v>
      </c>
      <c r="K49" s="128">
        <v>52540</v>
      </c>
      <c r="L49" s="116" t="s">
        <v>233</v>
      </c>
      <c r="P49" s="114"/>
      <c r="Q49" s="114"/>
      <c r="R49" s="114"/>
      <c r="S49" s="114"/>
      <c r="T49" s="114"/>
      <c r="U49" s="114"/>
      <c r="V49" s="114"/>
      <c r="W49" s="114"/>
      <c r="X49" s="114"/>
      <c r="Y49" s="114"/>
      <c r="Z49" s="114"/>
      <c r="AA49" s="114"/>
      <c r="AB49" s="114"/>
      <c r="AC49" s="114"/>
      <c r="AD49" s="114"/>
      <c r="AE49" s="114"/>
      <c r="AF49" s="114"/>
      <c r="AG49" s="114"/>
      <c r="AH49" s="114"/>
      <c r="AI49" s="114"/>
      <c r="AJ49" s="114"/>
      <c r="AK49" s="114"/>
      <c r="AL49" s="114"/>
      <c r="AM49" s="114"/>
      <c r="AN49" s="114"/>
      <c r="AO49" s="114"/>
      <c r="AP49" s="114"/>
      <c r="AQ49" s="114"/>
      <c r="AR49" s="114"/>
    </row>
    <row r="50" spans="1:44" ht="3" customHeight="1" x14ac:dyDescent="0.2">
      <c r="A50" s="88"/>
      <c r="B50" s="115"/>
      <c r="C50" s="127"/>
      <c r="D50" s="115"/>
      <c r="E50" s="115"/>
      <c r="F50" s="115"/>
      <c r="G50" s="115"/>
      <c r="H50" s="115"/>
      <c r="I50" s="115"/>
      <c r="J50" s="115"/>
      <c r="K50" s="128"/>
      <c r="L50" s="115"/>
      <c r="P50" s="114"/>
      <c r="Q50" s="114"/>
      <c r="R50" s="114"/>
      <c r="S50" s="114"/>
      <c r="T50" s="114"/>
      <c r="U50" s="114"/>
      <c r="V50" s="114"/>
      <c r="W50" s="114"/>
      <c r="X50" s="114"/>
      <c r="Y50" s="114"/>
      <c r="Z50" s="114"/>
      <c r="AA50" s="114"/>
      <c r="AB50" s="114"/>
      <c r="AC50" s="114"/>
      <c r="AD50" s="114"/>
      <c r="AE50" s="114"/>
      <c r="AF50" s="114"/>
      <c r="AG50" s="114"/>
      <c r="AH50" s="114"/>
      <c r="AI50" s="114"/>
      <c r="AJ50" s="114"/>
      <c r="AK50" s="114"/>
      <c r="AL50" s="114"/>
      <c r="AM50" s="114"/>
      <c r="AN50" s="114"/>
      <c r="AO50" s="114"/>
      <c r="AP50" s="114"/>
      <c r="AQ50" s="114"/>
      <c r="AR50" s="114"/>
    </row>
    <row r="51" spans="1:44" x14ac:dyDescent="0.2">
      <c r="A51" s="88" t="s">
        <v>154</v>
      </c>
      <c r="B51" s="115"/>
      <c r="C51" s="127"/>
      <c r="D51" s="115"/>
      <c r="E51" s="115"/>
      <c r="F51" s="115"/>
      <c r="G51" s="115"/>
      <c r="H51" s="115"/>
      <c r="I51" s="115"/>
      <c r="J51" s="115"/>
      <c r="K51" s="128"/>
      <c r="L51" s="115"/>
      <c r="P51" s="114"/>
      <c r="Q51" s="114"/>
      <c r="R51" s="114"/>
      <c r="S51" s="114"/>
      <c r="T51" s="114"/>
      <c r="U51" s="114"/>
      <c r="V51" s="114"/>
      <c r="W51" s="114"/>
      <c r="X51" s="114"/>
      <c r="Y51" s="114"/>
      <c r="Z51" s="114"/>
      <c r="AA51" s="114"/>
      <c r="AB51" s="114"/>
      <c r="AC51" s="114"/>
      <c r="AD51" s="114"/>
      <c r="AE51" s="114"/>
      <c r="AF51" s="114"/>
      <c r="AG51" s="114"/>
      <c r="AH51" s="114"/>
      <c r="AI51" s="114"/>
      <c r="AJ51" s="114"/>
      <c r="AK51" s="114"/>
      <c r="AL51" s="114"/>
      <c r="AM51" s="114"/>
      <c r="AN51" s="114"/>
      <c r="AO51" s="114"/>
      <c r="AP51" s="114"/>
      <c r="AQ51" s="114"/>
      <c r="AR51" s="114"/>
    </row>
    <row r="52" spans="1:44" x14ac:dyDescent="0.2">
      <c r="A52" s="89" t="s">
        <v>241</v>
      </c>
      <c r="B52" s="116" t="s">
        <v>233</v>
      </c>
      <c r="C52" s="116" t="s">
        <v>233</v>
      </c>
      <c r="D52" s="116" t="s">
        <v>233</v>
      </c>
      <c r="E52" s="115"/>
      <c r="F52" s="115">
        <v>25000</v>
      </c>
      <c r="G52" s="115">
        <v>23892</v>
      </c>
      <c r="H52" s="116" t="s">
        <v>233</v>
      </c>
      <c r="I52" s="115"/>
      <c r="J52" s="115">
        <v>25000</v>
      </c>
      <c r="K52" s="128">
        <v>25000</v>
      </c>
      <c r="L52" s="116" t="s">
        <v>233</v>
      </c>
      <c r="P52" s="114"/>
      <c r="Q52" s="114"/>
      <c r="R52" s="114"/>
      <c r="S52" s="114"/>
      <c r="T52" s="114"/>
      <c r="U52" s="114"/>
      <c r="V52" s="114"/>
      <c r="W52" s="114"/>
      <c r="X52" s="114"/>
      <c r="Y52" s="114"/>
      <c r="Z52" s="114"/>
      <c r="AA52" s="114"/>
      <c r="AB52" s="114"/>
      <c r="AC52" s="114"/>
      <c r="AD52" s="114"/>
      <c r="AE52" s="114"/>
      <c r="AF52" s="114"/>
      <c r="AG52" s="114"/>
      <c r="AH52" s="114"/>
      <c r="AI52" s="114"/>
      <c r="AJ52" s="114"/>
      <c r="AK52" s="114"/>
      <c r="AL52" s="114"/>
      <c r="AM52" s="114"/>
      <c r="AN52" s="114"/>
      <c r="AO52" s="114"/>
      <c r="AP52" s="114"/>
      <c r="AQ52" s="114"/>
      <c r="AR52" s="114"/>
    </row>
    <row r="53" spans="1:44" x14ac:dyDescent="0.2">
      <c r="A53" s="89" t="s">
        <v>240</v>
      </c>
      <c r="B53" s="117"/>
      <c r="C53" s="130"/>
      <c r="D53" s="117"/>
      <c r="E53" s="117"/>
      <c r="F53" s="117"/>
      <c r="G53" s="117"/>
      <c r="H53" s="117"/>
      <c r="I53" s="117"/>
      <c r="J53" s="117"/>
      <c r="K53" s="129"/>
      <c r="L53" s="117"/>
      <c r="P53" s="114"/>
      <c r="Q53" s="114"/>
      <c r="R53" s="114"/>
      <c r="S53" s="114"/>
      <c r="T53" s="114"/>
      <c r="U53" s="114"/>
      <c r="V53" s="114"/>
      <c r="W53" s="114"/>
      <c r="X53" s="114"/>
      <c r="Y53" s="114"/>
      <c r="Z53" s="114"/>
      <c r="AA53" s="114"/>
      <c r="AB53" s="114"/>
      <c r="AC53" s="114"/>
      <c r="AD53" s="114"/>
      <c r="AE53" s="114"/>
      <c r="AF53" s="114"/>
      <c r="AG53" s="114"/>
      <c r="AH53" s="114"/>
      <c r="AI53" s="114"/>
      <c r="AJ53" s="114"/>
      <c r="AK53" s="114"/>
      <c r="AL53" s="114"/>
      <c r="AM53" s="114"/>
      <c r="AN53" s="114"/>
      <c r="AO53" s="114"/>
      <c r="AP53" s="114"/>
      <c r="AQ53" s="114"/>
      <c r="AR53" s="114"/>
    </row>
    <row r="54" spans="1:44" x14ac:dyDescent="0.2">
      <c r="A54" s="89" t="s">
        <v>239</v>
      </c>
      <c r="B54" s="116" t="s">
        <v>233</v>
      </c>
      <c r="C54" s="116" t="s">
        <v>233</v>
      </c>
      <c r="D54" s="116" t="s">
        <v>233</v>
      </c>
      <c r="E54" s="115"/>
      <c r="F54" s="116" t="s">
        <v>233</v>
      </c>
      <c r="G54" s="116" t="s">
        <v>233</v>
      </c>
      <c r="H54" s="116" t="s">
        <v>233</v>
      </c>
      <c r="I54" s="115"/>
      <c r="J54" s="115">
        <v>2954</v>
      </c>
      <c r="K54" s="128">
        <v>2954</v>
      </c>
      <c r="L54" s="116" t="s">
        <v>233</v>
      </c>
      <c r="P54" s="114"/>
      <c r="Q54" s="114"/>
      <c r="R54" s="114"/>
      <c r="S54" s="114"/>
      <c r="T54" s="114"/>
      <c r="U54" s="114"/>
      <c r="V54" s="114"/>
      <c r="W54" s="114"/>
      <c r="X54" s="114"/>
      <c r="Y54" s="114"/>
      <c r="Z54" s="114"/>
      <c r="AA54" s="114"/>
      <c r="AB54" s="114"/>
      <c r="AC54" s="114"/>
      <c r="AD54" s="114"/>
      <c r="AE54" s="114"/>
      <c r="AF54" s="114"/>
      <c r="AG54" s="114"/>
      <c r="AH54" s="114"/>
      <c r="AI54" s="114"/>
      <c r="AJ54" s="114"/>
      <c r="AK54" s="114"/>
      <c r="AL54" s="114"/>
      <c r="AM54" s="114"/>
      <c r="AN54" s="114"/>
      <c r="AO54" s="114"/>
      <c r="AP54" s="114"/>
      <c r="AQ54" s="114"/>
      <c r="AR54" s="114"/>
    </row>
    <row r="55" spans="1:44" x14ac:dyDescent="0.2">
      <c r="A55" s="89" t="s">
        <v>151</v>
      </c>
      <c r="B55" s="117"/>
      <c r="C55" s="130"/>
      <c r="D55" s="117"/>
      <c r="E55" s="117"/>
      <c r="F55" s="117"/>
      <c r="G55" s="117"/>
      <c r="H55" s="117"/>
      <c r="I55" s="117"/>
      <c r="J55" s="117"/>
      <c r="K55" s="129"/>
      <c r="L55" s="117"/>
      <c r="P55" s="114"/>
      <c r="Q55" s="114"/>
      <c r="R55" s="114"/>
      <c r="S55" s="114"/>
      <c r="T55" s="114"/>
      <c r="U55" s="114"/>
      <c r="V55" s="114"/>
      <c r="W55" s="114"/>
      <c r="X55" s="114"/>
      <c r="Y55" s="114"/>
      <c r="Z55" s="114"/>
      <c r="AA55" s="114"/>
      <c r="AB55" s="114"/>
      <c r="AC55" s="114"/>
      <c r="AD55" s="114"/>
      <c r="AE55" s="114"/>
      <c r="AF55" s="114"/>
      <c r="AG55" s="114"/>
      <c r="AH55" s="114"/>
      <c r="AI55" s="114"/>
      <c r="AJ55" s="114"/>
      <c r="AK55" s="114"/>
      <c r="AL55" s="114"/>
      <c r="AM55" s="114"/>
      <c r="AN55" s="114"/>
      <c r="AO55" s="114"/>
      <c r="AP55" s="114"/>
      <c r="AQ55" s="114"/>
      <c r="AR55" s="114"/>
    </row>
    <row r="56" spans="1:44" x14ac:dyDescent="0.2">
      <c r="A56" s="89" t="s">
        <v>239</v>
      </c>
      <c r="B56" s="116" t="s">
        <v>233</v>
      </c>
      <c r="C56" s="116" t="s">
        <v>233</v>
      </c>
      <c r="D56" s="116" t="s">
        <v>233</v>
      </c>
      <c r="E56" s="115"/>
      <c r="F56" s="116" t="s">
        <v>233</v>
      </c>
      <c r="G56" s="116" t="s">
        <v>233</v>
      </c>
      <c r="H56" s="116" t="s">
        <v>233</v>
      </c>
      <c r="I56" s="115"/>
      <c r="J56" s="115">
        <v>10300</v>
      </c>
      <c r="K56" s="128">
        <v>10300</v>
      </c>
      <c r="L56" s="116" t="s">
        <v>233</v>
      </c>
      <c r="P56" s="114"/>
      <c r="Q56" s="114"/>
      <c r="R56" s="114"/>
      <c r="S56" s="114"/>
      <c r="T56" s="114"/>
      <c r="U56" s="114"/>
      <c r="V56" s="114"/>
      <c r="W56" s="114"/>
      <c r="X56" s="114"/>
      <c r="Y56" s="114"/>
      <c r="Z56" s="114"/>
      <c r="AA56" s="114"/>
      <c r="AB56" s="114"/>
      <c r="AC56" s="114"/>
      <c r="AD56" s="114"/>
      <c r="AE56" s="114"/>
      <c r="AF56" s="114"/>
      <c r="AG56" s="114"/>
      <c r="AH56" s="114"/>
      <c r="AI56" s="114"/>
      <c r="AJ56" s="114"/>
      <c r="AK56" s="114"/>
      <c r="AL56" s="114"/>
      <c r="AM56" s="114"/>
      <c r="AN56" s="114"/>
      <c r="AO56" s="114"/>
      <c r="AP56" s="114"/>
      <c r="AQ56" s="114"/>
      <c r="AR56" s="114"/>
    </row>
    <row r="57" spans="1:44" x14ac:dyDescent="0.2">
      <c r="A57" s="89" t="s">
        <v>238</v>
      </c>
      <c r="B57" s="115">
        <v>1656</v>
      </c>
      <c r="C57" s="116" t="s">
        <v>233</v>
      </c>
      <c r="D57" s="115">
        <v>129</v>
      </c>
      <c r="E57" s="115"/>
      <c r="F57" s="115">
        <v>1656</v>
      </c>
      <c r="G57" s="115">
        <v>1656</v>
      </c>
      <c r="H57" s="116" t="s">
        <v>233</v>
      </c>
      <c r="I57" s="115"/>
      <c r="J57" s="115">
        <v>4656</v>
      </c>
      <c r="K57" s="128">
        <v>4656</v>
      </c>
      <c r="L57" s="116" t="s">
        <v>233</v>
      </c>
      <c r="P57" s="114"/>
      <c r="Q57" s="114"/>
      <c r="R57" s="114"/>
      <c r="S57" s="114"/>
      <c r="T57" s="114"/>
      <c r="U57" s="114"/>
      <c r="V57" s="114"/>
      <c r="W57" s="114"/>
      <c r="X57" s="114"/>
      <c r="Y57" s="114"/>
      <c r="Z57" s="114"/>
      <c r="AA57" s="114"/>
      <c r="AB57" s="114"/>
      <c r="AC57" s="114"/>
      <c r="AD57" s="114"/>
      <c r="AE57" s="114"/>
      <c r="AF57" s="114"/>
      <c r="AG57" s="114"/>
      <c r="AH57" s="114"/>
      <c r="AI57" s="114"/>
      <c r="AJ57" s="114"/>
      <c r="AK57" s="114"/>
      <c r="AL57" s="114"/>
      <c r="AM57" s="114"/>
      <c r="AN57" s="114"/>
      <c r="AO57" s="114"/>
      <c r="AP57" s="114"/>
      <c r="AQ57" s="114"/>
      <c r="AR57" s="114"/>
    </row>
    <row r="58" spans="1:44" x14ac:dyDescent="0.2">
      <c r="A58" s="89" t="s">
        <v>237</v>
      </c>
      <c r="B58" s="115">
        <v>20344</v>
      </c>
      <c r="C58" s="116" t="s">
        <v>233</v>
      </c>
      <c r="D58" s="115">
        <v>20344</v>
      </c>
      <c r="E58" s="115"/>
      <c r="F58" s="115">
        <v>20344</v>
      </c>
      <c r="G58" s="115">
        <v>20344</v>
      </c>
      <c r="H58" s="116" t="s">
        <v>233</v>
      </c>
      <c r="I58" s="115"/>
      <c r="J58" s="115">
        <v>7090</v>
      </c>
      <c r="K58" s="128">
        <v>7090</v>
      </c>
      <c r="L58" s="116" t="s">
        <v>233</v>
      </c>
      <c r="P58" s="114"/>
      <c r="Q58" s="114"/>
      <c r="R58" s="114"/>
      <c r="S58" s="114"/>
      <c r="T58" s="114"/>
      <c r="U58" s="114"/>
      <c r="V58" s="114"/>
      <c r="W58" s="114"/>
      <c r="X58" s="114"/>
      <c r="Y58" s="114"/>
      <c r="Z58" s="114"/>
      <c r="AA58" s="114"/>
      <c r="AB58" s="114"/>
      <c r="AC58" s="114"/>
      <c r="AD58" s="114"/>
      <c r="AE58" s="114"/>
      <c r="AF58" s="114"/>
      <c r="AG58" s="114"/>
      <c r="AH58" s="114"/>
      <c r="AI58" s="114"/>
      <c r="AJ58" s="114"/>
      <c r="AK58" s="114"/>
      <c r="AL58" s="114"/>
      <c r="AM58" s="114"/>
      <c r="AN58" s="114"/>
      <c r="AO58" s="114"/>
      <c r="AP58" s="114"/>
      <c r="AQ58" s="114"/>
      <c r="AR58" s="114"/>
    </row>
    <row r="59" spans="1:44" x14ac:dyDescent="0.2">
      <c r="A59" s="90" t="s">
        <v>208</v>
      </c>
      <c r="B59" s="115">
        <v>22000</v>
      </c>
      <c r="C59" s="116" t="s">
        <v>233</v>
      </c>
      <c r="D59" s="115">
        <v>20473</v>
      </c>
      <c r="E59" s="115"/>
      <c r="F59" s="115">
        <v>47000</v>
      </c>
      <c r="G59" s="115">
        <v>45892</v>
      </c>
      <c r="H59" s="116" t="s">
        <v>233</v>
      </c>
      <c r="I59" s="115"/>
      <c r="J59" s="115">
        <v>50000</v>
      </c>
      <c r="K59" s="128">
        <v>50000</v>
      </c>
      <c r="L59" s="116" t="s">
        <v>233</v>
      </c>
      <c r="P59" s="114"/>
      <c r="Q59" s="114"/>
      <c r="R59" s="114"/>
      <c r="S59" s="114"/>
      <c r="T59" s="114"/>
      <c r="U59" s="114"/>
      <c r="V59" s="114"/>
      <c r="W59" s="114"/>
      <c r="X59" s="114"/>
      <c r="Y59" s="114"/>
      <c r="Z59" s="114"/>
      <c r="AA59" s="114"/>
      <c r="AB59" s="114"/>
      <c r="AC59" s="114"/>
      <c r="AD59" s="114"/>
      <c r="AE59" s="114"/>
      <c r="AF59" s="114"/>
      <c r="AG59" s="114"/>
      <c r="AH59" s="114"/>
      <c r="AI59" s="114"/>
      <c r="AJ59" s="114"/>
      <c r="AK59" s="114"/>
      <c r="AL59" s="114"/>
      <c r="AM59" s="114"/>
      <c r="AN59" s="114"/>
      <c r="AO59" s="114"/>
      <c r="AP59" s="114"/>
      <c r="AQ59" s="114"/>
      <c r="AR59" s="114"/>
    </row>
    <row r="60" spans="1:44" ht="3" customHeight="1" x14ac:dyDescent="0.2">
      <c r="A60" s="88"/>
      <c r="B60" s="115"/>
      <c r="C60" s="127"/>
      <c r="D60" s="115"/>
      <c r="E60" s="115"/>
      <c r="F60" s="115"/>
      <c r="G60" s="115"/>
      <c r="H60" s="115"/>
      <c r="I60" s="115"/>
      <c r="J60" s="115"/>
      <c r="K60" s="128"/>
      <c r="L60" s="115"/>
      <c r="P60" s="114"/>
      <c r="Q60" s="114"/>
      <c r="R60" s="114"/>
      <c r="S60" s="114"/>
      <c r="T60" s="114"/>
      <c r="U60" s="114"/>
      <c r="V60" s="114"/>
      <c r="W60" s="114"/>
      <c r="X60" s="114"/>
      <c r="Y60" s="114"/>
      <c r="Z60" s="114"/>
      <c r="AA60" s="114"/>
      <c r="AB60" s="114"/>
      <c r="AC60" s="114"/>
      <c r="AD60" s="114"/>
      <c r="AE60" s="114"/>
      <c r="AF60" s="114"/>
      <c r="AG60" s="114"/>
      <c r="AH60" s="114"/>
      <c r="AI60" s="114"/>
      <c r="AJ60" s="114"/>
      <c r="AK60" s="114"/>
      <c r="AL60" s="114"/>
      <c r="AM60" s="114"/>
      <c r="AN60" s="114"/>
      <c r="AO60" s="114"/>
      <c r="AP60" s="114"/>
      <c r="AQ60" s="114"/>
      <c r="AR60" s="114"/>
    </row>
    <row r="61" spans="1:44" x14ac:dyDescent="0.2">
      <c r="A61" s="88" t="s">
        <v>236</v>
      </c>
      <c r="B61" s="117"/>
      <c r="C61" s="130"/>
      <c r="D61" s="117"/>
      <c r="E61" s="117"/>
      <c r="F61" s="117"/>
      <c r="G61" s="117"/>
      <c r="H61" s="117"/>
      <c r="I61" s="117"/>
      <c r="J61" s="117"/>
      <c r="K61" s="129"/>
      <c r="L61" s="117"/>
      <c r="P61" s="114"/>
      <c r="Q61" s="114"/>
      <c r="R61" s="114"/>
      <c r="S61" s="114"/>
      <c r="T61" s="114"/>
      <c r="U61" s="114"/>
      <c r="V61" s="114"/>
      <c r="W61" s="114"/>
      <c r="X61" s="114"/>
      <c r="Y61" s="114"/>
      <c r="Z61" s="114"/>
      <c r="AA61" s="114"/>
      <c r="AB61" s="114"/>
      <c r="AC61" s="114"/>
      <c r="AD61" s="114"/>
      <c r="AE61" s="114"/>
      <c r="AF61" s="114"/>
      <c r="AG61" s="114"/>
      <c r="AH61" s="114"/>
      <c r="AI61" s="114"/>
      <c r="AJ61" s="114"/>
      <c r="AK61" s="114"/>
      <c r="AL61" s="114"/>
      <c r="AM61" s="114"/>
      <c r="AN61" s="114"/>
      <c r="AO61" s="114"/>
      <c r="AP61" s="114"/>
      <c r="AQ61" s="114"/>
      <c r="AR61" s="114"/>
    </row>
    <row r="62" spans="1:44" x14ac:dyDescent="0.2">
      <c r="A62" s="85" t="s">
        <v>235</v>
      </c>
      <c r="B62" s="116" t="s">
        <v>233</v>
      </c>
      <c r="C62" s="116" t="s">
        <v>233</v>
      </c>
      <c r="D62" s="116" t="s">
        <v>233</v>
      </c>
      <c r="E62" s="115"/>
      <c r="F62" s="116" t="s">
        <v>233</v>
      </c>
      <c r="G62" s="116" t="s">
        <v>233</v>
      </c>
      <c r="H62" s="116" t="s">
        <v>233</v>
      </c>
      <c r="I62" s="115"/>
      <c r="J62" s="116" t="s">
        <v>234</v>
      </c>
      <c r="K62" s="116" t="s">
        <v>233</v>
      </c>
      <c r="L62" s="116" t="s">
        <v>233</v>
      </c>
      <c r="P62" s="114"/>
      <c r="Q62" s="114"/>
      <c r="R62" s="114"/>
      <c r="S62" s="114"/>
      <c r="T62" s="114"/>
      <c r="U62" s="114"/>
      <c r="V62" s="114"/>
      <c r="W62" s="114"/>
      <c r="X62" s="114"/>
      <c r="Y62" s="114"/>
      <c r="Z62" s="114"/>
      <c r="AA62" s="114"/>
      <c r="AB62" s="114"/>
      <c r="AC62" s="114"/>
      <c r="AD62" s="114"/>
      <c r="AE62" s="114"/>
      <c r="AF62" s="114"/>
      <c r="AG62" s="114"/>
      <c r="AH62" s="114"/>
      <c r="AI62" s="114"/>
      <c r="AJ62" s="114"/>
      <c r="AK62" s="114"/>
      <c r="AL62" s="114"/>
      <c r="AM62" s="114"/>
      <c r="AN62" s="114"/>
      <c r="AO62" s="114"/>
      <c r="AP62" s="114"/>
      <c r="AQ62" s="114"/>
      <c r="AR62" s="114"/>
    </row>
    <row r="63" spans="1:44" x14ac:dyDescent="0.2">
      <c r="A63" s="89" t="s">
        <v>232</v>
      </c>
      <c r="B63" s="115">
        <v>2189160</v>
      </c>
      <c r="C63" s="127">
        <v>75065</v>
      </c>
      <c r="D63" s="115">
        <v>2093783</v>
      </c>
      <c r="E63" s="115"/>
      <c r="F63" s="115">
        <v>2122001</v>
      </c>
      <c r="G63" s="115">
        <v>2065566</v>
      </c>
      <c r="H63" s="115">
        <v>-56435</v>
      </c>
      <c r="I63" s="115"/>
      <c r="J63" s="115">
        <v>1625000</v>
      </c>
      <c r="K63" s="128">
        <v>1572460</v>
      </c>
      <c r="L63" s="115">
        <v>-52540</v>
      </c>
      <c r="P63" s="114"/>
      <c r="Q63" s="114"/>
      <c r="R63" s="114"/>
      <c r="S63" s="114"/>
      <c r="T63" s="114"/>
      <c r="U63" s="114"/>
      <c r="V63" s="114"/>
      <c r="W63" s="114"/>
      <c r="X63" s="114"/>
      <c r="Y63" s="114"/>
      <c r="Z63" s="114"/>
      <c r="AA63" s="114"/>
      <c r="AB63" s="114"/>
      <c r="AC63" s="114"/>
      <c r="AD63" s="114"/>
      <c r="AE63" s="114"/>
      <c r="AF63" s="114"/>
      <c r="AG63" s="114"/>
      <c r="AH63" s="114"/>
      <c r="AI63" s="114"/>
      <c r="AJ63" s="114"/>
      <c r="AK63" s="114"/>
      <c r="AL63" s="114"/>
      <c r="AM63" s="114"/>
      <c r="AN63" s="114"/>
      <c r="AO63" s="114"/>
      <c r="AP63" s="114"/>
      <c r="AQ63" s="114"/>
      <c r="AR63" s="114"/>
    </row>
    <row r="64" spans="1:44" ht="3" customHeight="1" x14ac:dyDescent="0.2">
      <c r="A64" s="88"/>
      <c r="B64" s="115"/>
      <c r="C64" s="127"/>
      <c r="D64" s="115"/>
      <c r="E64" s="115"/>
      <c r="F64" s="115"/>
      <c r="G64" s="115"/>
      <c r="H64" s="115"/>
      <c r="I64" s="115"/>
      <c r="J64" s="115"/>
      <c r="K64" s="128"/>
      <c r="L64" s="115"/>
      <c r="P64" s="114"/>
      <c r="Q64" s="114"/>
      <c r="R64" s="114"/>
      <c r="S64" s="114"/>
      <c r="T64" s="114"/>
      <c r="U64" s="114"/>
      <c r="V64" s="114"/>
      <c r="W64" s="114"/>
      <c r="X64" s="114"/>
      <c r="Y64" s="114"/>
      <c r="Z64" s="114"/>
      <c r="AA64" s="114"/>
      <c r="AB64" s="114"/>
      <c r="AC64" s="114"/>
      <c r="AD64" s="114"/>
      <c r="AE64" s="114"/>
      <c r="AF64" s="114"/>
      <c r="AG64" s="114"/>
      <c r="AH64" s="114"/>
      <c r="AI64" s="114"/>
      <c r="AJ64" s="114"/>
      <c r="AK64" s="114"/>
      <c r="AL64" s="114"/>
      <c r="AM64" s="114"/>
      <c r="AN64" s="114"/>
      <c r="AO64" s="114"/>
      <c r="AP64" s="114"/>
      <c r="AQ64" s="114"/>
      <c r="AR64" s="114"/>
    </row>
    <row r="65" spans="1:44" x14ac:dyDescent="0.2">
      <c r="A65" s="121" t="s">
        <v>147</v>
      </c>
      <c r="B65" s="120">
        <f>B63*1.10231225</f>
        <v>2413137.88521</v>
      </c>
      <c r="C65" s="120">
        <f>C63*1.10231225</f>
        <v>82745.069046250006</v>
      </c>
      <c r="D65" s="120">
        <f>D63*1.10231225</f>
        <v>2308002.6497417502</v>
      </c>
      <c r="E65" s="115"/>
      <c r="F65" s="120">
        <f>F63*1.10231225</f>
        <v>2339107.6968122502</v>
      </c>
      <c r="G65" s="120">
        <f>G63*1.10231225</f>
        <v>2276898.7049834998</v>
      </c>
      <c r="H65" s="120">
        <f>H63*1.10231225</f>
        <v>-62208.991828749997</v>
      </c>
      <c r="I65" s="115"/>
      <c r="J65" s="120">
        <f>J63*1.10231225</f>
        <v>1791257.40625</v>
      </c>
      <c r="K65" s="120">
        <f>K63*1.10231225</f>
        <v>1733341.9206350001</v>
      </c>
      <c r="L65" s="120">
        <f>L63*1.10231225</f>
        <v>-57915.485614999998</v>
      </c>
      <c r="P65" s="114"/>
      <c r="Q65" s="114"/>
      <c r="R65" s="114"/>
      <c r="S65" s="114"/>
      <c r="T65" s="114"/>
      <c r="U65" s="114"/>
      <c r="V65" s="114"/>
      <c r="W65" s="114"/>
      <c r="X65" s="114"/>
      <c r="Y65" s="114"/>
      <c r="Z65" s="114"/>
      <c r="AA65" s="114"/>
      <c r="AB65" s="114"/>
      <c r="AC65" s="114"/>
      <c r="AD65" s="114"/>
      <c r="AE65" s="114"/>
      <c r="AF65" s="114"/>
      <c r="AG65" s="114"/>
      <c r="AH65" s="114"/>
      <c r="AI65" s="114"/>
      <c r="AJ65" s="114"/>
      <c r="AK65" s="114"/>
      <c r="AL65" s="114"/>
      <c r="AM65" s="114"/>
      <c r="AN65" s="114"/>
      <c r="AO65" s="114"/>
      <c r="AP65" s="114"/>
      <c r="AQ65" s="114"/>
      <c r="AR65" s="114"/>
    </row>
    <row r="66" spans="1:44" x14ac:dyDescent="0.2">
      <c r="A66" s="402" t="s">
        <v>461</v>
      </c>
      <c r="B66" s="115"/>
      <c r="C66" s="115"/>
      <c r="D66" s="115"/>
      <c r="E66" s="115"/>
      <c r="F66" s="115"/>
      <c r="G66" s="115"/>
      <c r="H66" s="115"/>
      <c r="I66" s="115"/>
      <c r="J66" s="115"/>
      <c r="K66" s="115"/>
      <c r="L66" s="115"/>
      <c r="P66" s="114"/>
      <c r="Q66" s="114"/>
      <c r="R66" s="114"/>
      <c r="S66" s="114"/>
      <c r="T66" s="114"/>
      <c r="U66" s="114"/>
      <c r="V66" s="114"/>
      <c r="W66" s="114"/>
      <c r="X66" s="114"/>
      <c r="Y66" s="114"/>
      <c r="Z66" s="114"/>
      <c r="AA66" s="114"/>
      <c r="AB66" s="114"/>
      <c r="AC66" s="114"/>
      <c r="AD66" s="114"/>
      <c r="AE66" s="114"/>
      <c r="AF66" s="114"/>
      <c r="AG66" s="114"/>
      <c r="AH66" s="114"/>
      <c r="AI66" s="114"/>
      <c r="AJ66" s="114"/>
      <c r="AK66" s="114"/>
      <c r="AL66" s="114"/>
      <c r="AM66" s="114"/>
      <c r="AN66" s="114"/>
      <c r="AO66" s="114"/>
      <c r="AP66" s="114"/>
      <c r="AQ66" s="114"/>
      <c r="AR66" s="114"/>
    </row>
    <row r="67" spans="1:44" x14ac:dyDescent="0.2">
      <c r="A67" s="88" t="s">
        <v>443</v>
      </c>
      <c r="N67" s="84"/>
      <c r="O67" s="84"/>
    </row>
    <row r="68" spans="1:44" x14ac:dyDescent="0.2">
      <c r="A68" s="88" t="s">
        <v>146</v>
      </c>
      <c r="N68" s="84"/>
      <c r="O68" s="84"/>
    </row>
    <row r="69" spans="1:44" x14ac:dyDescent="0.2">
      <c r="A69" s="88" t="s">
        <v>451</v>
      </c>
      <c r="N69" s="84"/>
      <c r="O69" s="84"/>
    </row>
    <row r="70" spans="1:44" x14ac:dyDescent="0.2">
      <c r="A70" s="88" t="s">
        <v>452</v>
      </c>
      <c r="N70" s="84"/>
      <c r="O70" s="84"/>
    </row>
    <row r="71" spans="1:44" x14ac:dyDescent="0.2">
      <c r="A71" s="88" t="s">
        <v>453</v>
      </c>
      <c r="N71" s="84"/>
      <c r="O71" s="84"/>
    </row>
    <row r="72" spans="1:44" x14ac:dyDescent="0.2">
      <c r="A72" s="89" t="s">
        <v>454</v>
      </c>
      <c r="N72" s="84"/>
      <c r="O72" s="84"/>
    </row>
    <row r="73" spans="1:44" x14ac:dyDescent="0.2">
      <c r="A73" s="89" t="s">
        <v>455</v>
      </c>
      <c r="N73" s="84"/>
      <c r="O73" s="84"/>
    </row>
    <row r="74" spans="1:44" x14ac:dyDescent="0.2">
      <c r="A74" s="89" t="s">
        <v>456</v>
      </c>
      <c r="N74" s="84"/>
      <c r="O74" s="84"/>
    </row>
    <row r="75" spans="1:44" x14ac:dyDescent="0.2">
      <c r="A75" s="90" t="s">
        <v>457</v>
      </c>
      <c r="N75" s="84"/>
      <c r="O75" s="84"/>
    </row>
    <row r="76" spans="1:44" x14ac:dyDescent="0.2">
      <c r="A76" s="89" t="s">
        <v>458</v>
      </c>
      <c r="N76" s="84"/>
      <c r="O76" s="84"/>
    </row>
    <row r="77" spans="1:44" x14ac:dyDescent="0.2">
      <c r="A77" s="89" t="s">
        <v>459</v>
      </c>
      <c r="N77" s="84"/>
      <c r="O77" s="84"/>
    </row>
    <row r="78" spans="1:44" x14ac:dyDescent="0.2">
      <c r="A78" s="89" t="s">
        <v>460</v>
      </c>
      <c r="N78" s="84"/>
      <c r="O78" s="84"/>
    </row>
    <row r="79" spans="1:44" x14ac:dyDescent="0.2">
      <c r="A79" s="89" t="s">
        <v>145</v>
      </c>
      <c r="N79" s="84"/>
      <c r="O79" s="84"/>
    </row>
    <row r="80" spans="1:44" x14ac:dyDescent="0.2">
      <c r="A80" s="89" t="s">
        <v>144</v>
      </c>
      <c r="N80" s="84"/>
      <c r="O80" s="84"/>
    </row>
    <row r="81" spans="1:44" x14ac:dyDescent="0.2">
      <c r="A81" s="85" t="s">
        <v>390</v>
      </c>
      <c r="C81" s="127"/>
      <c r="D81" s="115"/>
      <c r="H81" s="115"/>
      <c r="J81" s="115"/>
      <c r="K81" s="126"/>
      <c r="P81" s="114"/>
      <c r="Q81" s="114"/>
      <c r="R81" s="114"/>
      <c r="S81" s="114"/>
      <c r="T81" s="114"/>
      <c r="U81" s="114"/>
      <c r="V81" s="114"/>
      <c r="W81" s="114"/>
      <c r="X81" s="114"/>
      <c r="Y81" s="114"/>
      <c r="Z81" s="114"/>
      <c r="AA81" s="114"/>
      <c r="AB81" s="114"/>
      <c r="AC81" s="114"/>
      <c r="AD81" s="114"/>
      <c r="AE81" s="114"/>
      <c r="AF81" s="114"/>
      <c r="AG81" s="114"/>
      <c r="AH81" s="114"/>
      <c r="AI81" s="114"/>
      <c r="AJ81" s="114"/>
      <c r="AK81" s="114"/>
      <c r="AL81" s="114"/>
      <c r="AM81" s="114"/>
      <c r="AN81" s="114"/>
      <c r="AO81" s="114"/>
      <c r="AP81" s="114"/>
      <c r="AQ81" s="114"/>
      <c r="AR81" s="114"/>
    </row>
    <row r="82" spans="1:44" x14ac:dyDescent="0.2">
      <c r="A82" s="86" t="s">
        <v>369</v>
      </c>
      <c r="N82" s="84"/>
      <c r="O82" s="84"/>
    </row>
    <row r="83" spans="1:44" x14ac:dyDescent="0.2">
      <c r="A83" s="279" t="s">
        <v>389</v>
      </c>
      <c r="P83" s="114"/>
      <c r="Q83" s="114"/>
      <c r="R83" s="114"/>
      <c r="S83" s="114"/>
      <c r="T83" s="114"/>
      <c r="U83" s="114"/>
      <c r="V83" s="114"/>
      <c r="W83" s="114"/>
      <c r="X83" s="114"/>
      <c r="Y83" s="114"/>
      <c r="Z83" s="114"/>
      <c r="AA83" s="114"/>
      <c r="AB83" s="114"/>
      <c r="AC83" s="114"/>
      <c r="AD83" s="114"/>
      <c r="AE83" s="114"/>
      <c r="AF83" s="114"/>
      <c r="AG83" s="114"/>
      <c r="AH83" s="114"/>
      <c r="AI83" s="114"/>
      <c r="AJ83" s="114"/>
      <c r="AK83" s="114"/>
      <c r="AL83" s="114"/>
      <c r="AM83" s="114"/>
      <c r="AN83" s="114"/>
      <c r="AO83" s="114"/>
      <c r="AP83" s="114"/>
      <c r="AQ83" s="114"/>
      <c r="AR83" s="114"/>
    </row>
    <row r="84" spans="1:44" x14ac:dyDescent="0.2">
      <c r="K84" s="115"/>
      <c r="L84" s="115"/>
      <c r="P84" s="114"/>
      <c r="Q84" s="114"/>
      <c r="R84" s="114"/>
      <c r="S84" s="114"/>
      <c r="T84" s="114"/>
      <c r="U84" s="114"/>
      <c r="V84" s="114"/>
      <c r="W84" s="114"/>
      <c r="X84" s="114"/>
      <c r="Y84" s="114"/>
      <c r="Z84" s="114"/>
      <c r="AA84" s="114"/>
      <c r="AB84" s="114"/>
      <c r="AC84" s="114"/>
      <c r="AD84" s="114"/>
      <c r="AE84" s="114"/>
      <c r="AF84" s="114"/>
      <c r="AG84" s="114"/>
      <c r="AH84" s="114"/>
      <c r="AI84" s="114"/>
      <c r="AJ84" s="114"/>
      <c r="AK84" s="114"/>
      <c r="AL84" s="114"/>
      <c r="AM84" s="114"/>
      <c r="AN84" s="114"/>
      <c r="AO84" s="114"/>
      <c r="AP84" s="114"/>
      <c r="AQ84" s="114"/>
      <c r="AR84" s="114"/>
    </row>
    <row r="85" spans="1:44" x14ac:dyDescent="0.2">
      <c r="P85" s="114"/>
      <c r="Q85" s="114"/>
      <c r="R85" s="114"/>
      <c r="S85" s="114"/>
      <c r="T85" s="114"/>
      <c r="U85" s="114"/>
      <c r="V85" s="114"/>
      <c r="W85" s="114"/>
      <c r="X85" s="114"/>
      <c r="Y85" s="114"/>
      <c r="Z85" s="114"/>
      <c r="AA85" s="114"/>
      <c r="AB85" s="114"/>
      <c r="AC85" s="114"/>
      <c r="AD85" s="114"/>
      <c r="AE85" s="114"/>
      <c r="AF85" s="114"/>
      <c r="AG85" s="114"/>
      <c r="AH85" s="114"/>
      <c r="AI85" s="114"/>
      <c r="AJ85" s="114"/>
      <c r="AK85" s="114"/>
      <c r="AL85" s="114"/>
      <c r="AM85" s="114"/>
      <c r="AN85" s="114"/>
      <c r="AO85" s="114"/>
      <c r="AP85" s="114"/>
      <c r="AQ85" s="114"/>
      <c r="AR85" s="114"/>
    </row>
    <row r="86" spans="1:44" x14ac:dyDescent="0.2">
      <c r="P86" s="114"/>
      <c r="Q86" s="114"/>
      <c r="R86" s="114"/>
      <c r="S86" s="114"/>
      <c r="T86" s="114"/>
      <c r="U86" s="114"/>
      <c r="V86" s="114"/>
      <c r="W86" s="114"/>
      <c r="X86" s="114"/>
      <c r="Y86" s="114"/>
      <c r="Z86" s="114"/>
      <c r="AA86" s="114"/>
      <c r="AB86" s="114"/>
      <c r="AC86" s="114"/>
      <c r="AD86" s="114"/>
      <c r="AE86" s="114"/>
      <c r="AF86" s="114"/>
      <c r="AG86" s="114"/>
      <c r="AH86" s="114"/>
      <c r="AI86" s="114"/>
      <c r="AJ86" s="114"/>
      <c r="AK86" s="114"/>
      <c r="AL86" s="114"/>
      <c r="AM86" s="114"/>
      <c r="AN86" s="114"/>
      <c r="AO86" s="114"/>
      <c r="AP86" s="114"/>
      <c r="AQ86" s="114"/>
      <c r="AR86" s="114"/>
    </row>
    <row r="87" spans="1:44" x14ac:dyDescent="0.2">
      <c r="P87" s="114"/>
      <c r="Q87" s="114"/>
      <c r="R87" s="114"/>
      <c r="S87" s="114"/>
      <c r="T87" s="114"/>
      <c r="U87" s="114"/>
      <c r="V87" s="114"/>
      <c r="W87" s="114"/>
      <c r="X87" s="114"/>
      <c r="Y87" s="114"/>
      <c r="Z87" s="114"/>
      <c r="AA87" s="114"/>
      <c r="AB87" s="114"/>
      <c r="AC87" s="114"/>
      <c r="AD87" s="114"/>
      <c r="AE87" s="114"/>
      <c r="AF87" s="114"/>
      <c r="AG87" s="114"/>
      <c r="AH87" s="114"/>
      <c r="AI87" s="114"/>
      <c r="AJ87" s="114"/>
      <c r="AK87" s="114"/>
      <c r="AL87" s="114"/>
      <c r="AM87" s="114"/>
      <c r="AN87" s="114"/>
      <c r="AO87" s="114"/>
      <c r="AP87" s="114"/>
      <c r="AQ87" s="114"/>
      <c r="AR87" s="114"/>
    </row>
    <row r="88" spans="1:44" x14ac:dyDescent="0.2">
      <c r="P88" s="114"/>
      <c r="Q88" s="114"/>
      <c r="R88" s="114"/>
      <c r="S88" s="114"/>
      <c r="T88" s="114"/>
      <c r="U88" s="114"/>
      <c r="V88" s="114"/>
      <c r="W88" s="114"/>
      <c r="X88" s="114"/>
      <c r="Y88" s="114"/>
      <c r="Z88" s="114"/>
      <c r="AA88" s="114"/>
      <c r="AB88" s="114"/>
      <c r="AC88" s="114"/>
      <c r="AD88" s="114"/>
      <c r="AE88" s="114"/>
      <c r="AF88" s="114"/>
      <c r="AG88" s="114"/>
      <c r="AH88" s="114"/>
      <c r="AI88" s="114"/>
      <c r="AJ88" s="114"/>
      <c r="AK88" s="114"/>
      <c r="AL88" s="114"/>
      <c r="AM88" s="114"/>
      <c r="AN88" s="114"/>
      <c r="AO88" s="114"/>
      <c r="AP88" s="114"/>
      <c r="AQ88" s="114"/>
      <c r="AR88" s="114"/>
    </row>
    <row r="89" spans="1:44" x14ac:dyDescent="0.2">
      <c r="P89" s="114"/>
      <c r="Q89" s="114"/>
      <c r="R89" s="114"/>
      <c r="S89" s="114"/>
      <c r="T89" s="114"/>
      <c r="U89" s="114"/>
      <c r="V89" s="114"/>
      <c r="W89" s="114"/>
      <c r="X89" s="114"/>
      <c r="Y89" s="114"/>
      <c r="Z89" s="114"/>
      <c r="AA89" s="114"/>
      <c r="AB89" s="114"/>
      <c r="AC89" s="114"/>
      <c r="AD89" s="114"/>
      <c r="AE89" s="114"/>
      <c r="AF89" s="114"/>
      <c r="AG89" s="114"/>
      <c r="AH89" s="114"/>
      <c r="AI89" s="114"/>
      <c r="AJ89" s="114"/>
      <c r="AK89" s="114"/>
      <c r="AL89" s="114"/>
      <c r="AM89" s="114"/>
      <c r="AN89" s="114"/>
      <c r="AO89" s="114"/>
      <c r="AP89" s="114"/>
      <c r="AQ89" s="114"/>
      <c r="AR89" s="114"/>
    </row>
    <row r="90" spans="1:44" x14ac:dyDescent="0.2">
      <c r="P90" s="114"/>
      <c r="Q90" s="114"/>
      <c r="R90" s="114"/>
      <c r="S90" s="114"/>
      <c r="T90" s="114"/>
      <c r="U90" s="114"/>
      <c r="V90" s="114"/>
      <c r="W90" s="114"/>
      <c r="X90" s="114"/>
      <c r="Y90" s="114"/>
      <c r="Z90" s="114"/>
      <c r="AA90" s="114"/>
      <c r="AB90" s="114"/>
      <c r="AC90" s="114"/>
      <c r="AD90" s="114"/>
      <c r="AE90" s="114"/>
      <c r="AF90" s="114"/>
      <c r="AG90" s="114"/>
      <c r="AH90" s="114"/>
      <c r="AI90" s="114"/>
      <c r="AJ90" s="114"/>
      <c r="AK90" s="114"/>
      <c r="AL90" s="114"/>
      <c r="AM90" s="114"/>
      <c r="AN90" s="114"/>
      <c r="AO90" s="114"/>
      <c r="AP90" s="114"/>
      <c r="AQ90" s="114"/>
      <c r="AR90" s="114"/>
    </row>
    <row r="91" spans="1:44" x14ac:dyDescent="0.2">
      <c r="P91" s="114"/>
      <c r="Q91" s="114"/>
      <c r="R91" s="114"/>
      <c r="S91" s="114"/>
      <c r="T91" s="114"/>
      <c r="U91" s="114"/>
      <c r="V91" s="114"/>
      <c r="W91" s="114"/>
      <c r="X91" s="114"/>
      <c r="Y91" s="114"/>
      <c r="Z91" s="114"/>
      <c r="AA91" s="114"/>
      <c r="AB91" s="114"/>
      <c r="AC91" s="114"/>
      <c r="AD91" s="114"/>
      <c r="AE91" s="114"/>
      <c r="AF91" s="114"/>
      <c r="AG91" s="114"/>
      <c r="AH91" s="114"/>
      <c r="AI91" s="114"/>
      <c r="AJ91" s="114"/>
      <c r="AK91" s="114"/>
      <c r="AL91" s="114"/>
      <c r="AM91" s="114"/>
      <c r="AN91" s="114"/>
      <c r="AO91" s="114"/>
      <c r="AP91" s="114"/>
      <c r="AQ91" s="114"/>
      <c r="AR91" s="114"/>
    </row>
    <row r="92" spans="1:44" x14ac:dyDescent="0.2">
      <c r="P92" s="114"/>
      <c r="Q92" s="114"/>
      <c r="R92" s="114"/>
      <c r="S92" s="114"/>
      <c r="T92" s="114"/>
      <c r="U92" s="114"/>
      <c r="V92" s="114"/>
      <c r="W92" s="114"/>
      <c r="X92" s="114"/>
      <c r="Y92" s="114"/>
      <c r="Z92" s="114"/>
      <c r="AA92" s="114"/>
      <c r="AB92" s="114"/>
      <c r="AC92" s="114"/>
      <c r="AD92" s="114"/>
      <c r="AE92" s="114"/>
      <c r="AF92" s="114"/>
      <c r="AG92" s="114"/>
      <c r="AH92" s="114"/>
      <c r="AI92" s="114"/>
      <c r="AJ92" s="114"/>
      <c r="AK92" s="114"/>
      <c r="AL92" s="114"/>
      <c r="AM92" s="114"/>
      <c r="AN92" s="114"/>
      <c r="AO92" s="114"/>
      <c r="AP92" s="114"/>
      <c r="AQ92" s="114"/>
      <c r="AR92" s="114"/>
    </row>
    <row r="93" spans="1:44" x14ac:dyDescent="0.2">
      <c r="P93" s="114"/>
      <c r="Q93" s="114"/>
      <c r="R93" s="114"/>
      <c r="S93" s="114"/>
      <c r="T93" s="114"/>
      <c r="U93" s="114"/>
      <c r="V93" s="114"/>
      <c r="W93" s="114"/>
      <c r="X93" s="114"/>
      <c r="Y93" s="114"/>
      <c r="Z93" s="114"/>
      <c r="AA93" s="114"/>
      <c r="AB93" s="114"/>
      <c r="AC93" s="114"/>
      <c r="AD93" s="114"/>
      <c r="AE93" s="114"/>
      <c r="AF93" s="114"/>
      <c r="AG93" s="114"/>
      <c r="AH93" s="114"/>
      <c r="AI93" s="114"/>
      <c r="AJ93" s="114"/>
      <c r="AK93" s="114"/>
      <c r="AL93" s="114"/>
      <c r="AM93" s="114"/>
      <c r="AN93" s="114"/>
      <c r="AO93" s="114"/>
      <c r="AP93" s="114"/>
      <c r="AQ93" s="114"/>
      <c r="AR93" s="114"/>
    </row>
    <row r="94" spans="1:44" x14ac:dyDescent="0.2">
      <c r="P94" s="114"/>
      <c r="Q94" s="114"/>
      <c r="R94" s="114"/>
      <c r="S94" s="114"/>
      <c r="T94" s="114"/>
      <c r="U94" s="114"/>
      <c r="V94" s="114"/>
      <c r="W94" s="114"/>
      <c r="X94" s="114"/>
      <c r="Y94" s="114"/>
      <c r="Z94" s="114"/>
      <c r="AA94" s="114"/>
      <c r="AB94" s="114"/>
      <c r="AC94" s="114"/>
      <c r="AD94" s="114"/>
      <c r="AE94" s="114"/>
      <c r="AF94" s="114"/>
      <c r="AG94" s="114"/>
      <c r="AH94" s="114"/>
      <c r="AI94" s="114"/>
      <c r="AJ94" s="114"/>
      <c r="AK94" s="114"/>
      <c r="AL94" s="114"/>
      <c r="AM94" s="114"/>
      <c r="AN94" s="114"/>
      <c r="AO94" s="114"/>
      <c r="AP94" s="114"/>
      <c r="AQ94" s="114"/>
      <c r="AR94" s="114"/>
    </row>
    <row r="95" spans="1:44" x14ac:dyDescent="0.2">
      <c r="P95" s="114"/>
      <c r="Q95" s="114"/>
      <c r="R95" s="114"/>
      <c r="S95" s="114"/>
      <c r="T95" s="114"/>
      <c r="U95" s="114"/>
      <c r="V95" s="114"/>
      <c r="W95" s="114"/>
      <c r="X95" s="114"/>
      <c r="Y95" s="114"/>
      <c r="Z95" s="114"/>
      <c r="AA95" s="114"/>
      <c r="AB95" s="114"/>
      <c r="AC95" s="114"/>
      <c r="AD95" s="114"/>
      <c r="AE95" s="114"/>
      <c r="AF95" s="114"/>
      <c r="AG95" s="114"/>
      <c r="AH95" s="114"/>
      <c r="AI95" s="114"/>
      <c r="AJ95" s="114"/>
      <c r="AK95" s="114"/>
      <c r="AL95" s="114"/>
      <c r="AM95" s="114"/>
      <c r="AN95" s="114"/>
      <c r="AO95" s="114"/>
      <c r="AP95" s="114"/>
      <c r="AQ95" s="114"/>
      <c r="AR95" s="114"/>
    </row>
    <row r="96" spans="1:44" x14ac:dyDescent="0.2">
      <c r="P96" s="114"/>
      <c r="Q96" s="114"/>
      <c r="R96" s="114"/>
      <c r="S96" s="114"/>
      <c r="T96" s="114"/>
      <c r="U96" s="114"/>
      <c r="V96" s="114"/>
      <c r="W96" s="114"/>
      <c r="X96" s="114"/>
      <c r="Y96" s="114"/>
      <c r="Z96" s="114"/>
      <c r="AA96" s="114"/>
      <c r="AB96" s="114"/>
      <c r="AC96" s="114"/>
      <c r="AD96" s="114"/>
      <c r="AE96" s="114"/>
      <c r="AF96" s="114"/>
      <c r="AG96" s="114"/>
      <c r="AH96" s="114"/>
      <c r="AI96" s="114"/>
      <c r="AJ96" s="114"/>
      <c r="AK96" s="114"/>
      <c r="AL96" s="114"/>
      <c r="AM96" s="114"/>
      <c r="AN96" s="114"/>
      <c r="AO96" s="114"/>
      <c r="AP96" s="114"/>
      <c r="AQ96" s="114"/>
      <c r="AR96" s="114"/>
    </row>
    <row r="97" spans="16:44" x14ac:dyDescent="0.2">
      <c r="P97" s="114"/>
      <c r="Q97" s="114"/>
      <c r="R97" s="114"/>
      <c r="S97" s="114"/>
      <c r="T97" s="114"/>
      <c r="U97" s="114"/>
      <c r="V97" s="114"/>
      <c r="W97" s="114"/>
      <c r="X97" s="114"/>
      <c r="Y97" s="114"/>
      <c r="Z97" s="114"/>
      <c r="AA97" s="114"/>
      <c r="AB97" s="114"/>
      <c r="AC97" s="114"/>
      <c r="AD97" s="114"/>
      <c r="AE97" s="114"/>
      <c r="AF97" s="114"/>
      <c r="AG97" s="114"/>
      <c r="AH97" s="114"/>
      <c r="AI97" s="114"/>
      <c r="AJ97" s="114"/>
      <c r="AK97" s="114"/>
      <c r="AL97" s="114"/>
      <c r="AM97" s="114"/>
      <c r="AN97" s="114"/>
      <c r="AO97" s="114"/>
      <c r="AP97" s="114"/>
      <c r="AQ97" s="114"/>
      <c r="AR97" s="114"/>
    </row>
    <row r="98" spans="16:44" x14ac:dyDescent="0.2">
      <c r="P98" s="114"/>
      <c r="Q98" s="114"/>
      <c r="R98" s="114"/>
      <c r="S98" s="114"/>
      <c r="T98" s="114"/>
      <c r="U98" s="114"/>
      <c r="V98" s="114"/>
      <c r="W98" s="114"/>
      <c r="X98" s="114"/>
      <c r="Y98" s="114"/>
      <c r="Z98" s="114"/>
      <c r="AA98" s="114"/>
      <c r="AB98" s="114"/>
      <c r="AC98" s="114"/>
      <c r="AD98" s="114"/>
      <c r="AE98" s="114"/>
      <c r="AF98" s="114"/>
      <c r="AG98" s="114"/>
      <c r="AH98" s="114"/>
      <c r="AI98" s="114"/>
      <c r="AJ98" s="114"/>
      <c r="AK98" s="114"/>
      <c r="AL98" s="114"/>
      <c r="AM98" s="114"/>
      <c r="AN98" s="114"/>
      <c r="AO98" s="114"/>
      <c r="AP98" s="114"/>
      <c r="AQ98" s="114"/>
      <c r="AR98" s="114"/>
    </row>
    <row r="99" spans="16:44" x14ac:dyDescent="0.2">
      <c r="P99" s="114"/>
      <c r="Q99" s="114"/>
      <c r="R99" s="114"/>
      <c r="S99" s="114"/>
      <c r="T99" s="114"/>
      <c r="U99" s="114"/>
      <c r="V99" s="114"/>
      <c r="W99" s="114"/>
      <c r="X99" s="114"/>
      <c r="Y99" s="114"/>
      <c r="Z99" s="114"/>
      <c r="AA99" s="114"/>
      <c r="AB99" s="114"/>
      <c r="AC99" s="114"/>
      <c r="AD99" s="114"/>
      <c r="AE99" s="114"/>
      <c r="AF99" s="114"/>
      <c r="AG99" s="114"/>
      <c r="AH99" s="114"/>
      <c r="AI99" s="114"/>
      <c r="AJ99" s="114"/>
      <c r="AK99" s="114"/>
      <c r="AL99" s="114"/>
      <c r="AM99" s="114"/>
      <c r="AN99" s="114"/>
      <c r="AO99" s="114"/>
      <c r="AP99" s="114"/>
      <c r="AQ99" s="114"/>
      <c r="AR99" s="114"/>
    </row>
    <row r="100" spans="16:44" x14ac:dyDescent="0.2">
      <c r="P100" s="114"/>
      <c r="Q100" s="114"/>
      <c r="R100" s="114"/>
      <c r="S100" s="114"/>
      <c r="T100" s="114"/>
      <c r="U100" s="114"/>
      <c r="V100" s="114"/>
      <c r="W100" s="114"/>
      <c r="X100" s="114"/>
      <c r="Y100" s="114"/>
      <c r="Z100" s="114"/>
      <c r="AA100" s="114"/>
      <c r="AB100" s="114"/>
      <c r="AC100" s="114"/>
      <c r="AD100" s="114"/>
      <c r="AE100" s="114"/>
      <c r="AF100" s="114"/>
      <c r="AG100" s="114"/>
      <c r="AH100" s="114"/>
      <c r="AI100" s="114"/>
      <c r="AJ100" s="114"/>
      <c r="AK100" s="114"/>
      <c r="AL100" s="114"/>
      <c r="AM100" s="114"/>
      <c r="AN100" s="114"/>
      <c r="AO100" s="114"/>
      <c r="AP100" s="114"/>
      <c r="AQ100" s="114"/>
      <c r="AR100" s="114"/>
    </row>
    <row r="101" spans="16:44" x14ac:dyDescent="0.2">
      <c r="P101" s="114"/>
      <c r="Q101" s="114"/>
      <c r="R101" s="114"/>
      <c r="S101" s="114"/>
      <c r="T101" s="114"/>
      <c r="U101" s="114"/>
      <c r="V101" s="114"/>
      <c r="W101" s="114"/>
      <c r="X101" s="114"/>
      <c r="Y101" s="114"/>
      <c r="Z101" s="114"/>
      <c r="AA101" s="114"/>
      <c r="AB101" s="114"/>
      <c r="AC101" s="114"/>
      <c r="AD101" s="114"/>
      <c r="AE101" s="114"/>
      <c r="AF101" s="114"/>
      <c r="AG101" s="114"/>
      <c r="AH101" s="114"/>
      <c r="AI101" s="114"/>
      <c r="AJ101" s="114"/>
      <c r="AK101" s="114"/>
      <c r="AL101" s="114"/>
      <c r="AM101" s="114"/>
      <c r="AN101" s="114"/>
      <c r="AO101" s="114"/>
      <c r="AP101" s="114"/>
      <c r="AQ101" s="114"/>
      <c r="AR101" s="114"/>
    </row>
    <row r="102" spans="16:44" x14ac:dyDescent="0.2">
      <c r="P102" s="114"/>
      <c r="Q102" s="114"/>
      <c r="R102" s="114"/>
      <c r="S102" s="114"/>
      <c r="T102" s="114"/>
      <c r="U102" s="114"/>
      <c r="V102" s="114"/>
      <c r="W102" s="114"/>
      <c r="X102" s="114"/>
      <c r="Y102" s="114"/>
      <c r="Z102" s="114"/>
      <c r="AA102" s="114"/>
      <c r="AB102" s="114"/>
      <c r="AC102" s="114"/>
      <c r="AD102" s="114"/>
      <c r="AE102" s="114"/>
      <c r="AF102" s="114"/>
      <c r="AG102" s="114"/>
      <c r="AH102" s="114"/>
      <c r="AI102" s="114"/>
      <c r="AJ102" s="114"/>
      <c r="AK102" s="114"/>
      <c r="AL102" s="114"/>
      <c r="AM102" s="114"/>
      <c r="AN102" s="114"/>
      <c r="AO102" s="114"/>
      <c r="AP102" s="114"/>
      <c r="AQ102" s="114"/>
      <c r="AR102" s="114"/>
    </row>
    <row r="103" spans="16:44" x14ac:dyDescent="0.2">
      <c r="P103" s="114"/>
      <c r="Q103" s="114"/>
      <c r="R103" s="114"/>
      <c r="S103" s="114"/>
      <c r="T103" s="114"/>
      <c r="U103" s="114"/>
      <c r="V103" s="114"/>
      <c r="W103" s="114"/>
      <c r="X103" s="114"/>
      <c r="Y103" s="114"/>
      <c r="Z103" s="114"/>
      <c r="AA103" s="114"/>
      <c r="AB103" s="114"/>
      <c r="AC103" s="114"/>
      <c r="AD103" s="114"/>
      <c r="AE103" s="114"/>
      <c r="AF103" s="114"/>
      <c r="AG103" s="114"/>
      <c r="AH103" s="114"/>
      <c r="AI103" s="114"/>
      <c r="AJ103" s="114"/>
      <c r="AK103" s="114"/>
      <c r="AL103" s="114"/>
      <c r="AM103" s="114"/>
      <c r="AN103" s="114"/>
      <c r="AO103" s="114"/>
      <c r="AP103" s="114"/>
      <c r="AQ103" s="114"/>
      <c r="AR103" s="114"/>
    </row>
    <row r="104" spans="16:44" x14ac:dyDescent="0.2">
      <c r="P104" s="114"/>
      <c r="Q104" s="114"/>
      <c r="R104" s="114"/>
      <c r="S104" s="114"/>
      <c r="T104" s="114"/>
      <c r="U104" s="114"/>
      <c r="V104" s="114"/>
      <c r="W104" s="114"/>
      <c r="X104" s="114"/>
      <c r="Y104" s="114"/>
      <c r="Z104" s="114"/>
      <c r="AA104" s="114"/>
      <c r="AB104" s="114"/>
      <c r="AC104" s="114"/>
      <c r="AD104" s="114"/>
      <c r="AE104" s="114"/>
      <c r="AF104" s="114"/>
      <c r="AG104" s="114"/>
      <c r="AH104" s="114"/>
      <c r="AI104" s="114"/>
      <c r="AJ104" s="114"/>
      <c r="AK104" s="114"/>
      <c r="AL104" s="114"/>
      <c r="AM104" s="114"/>
      <c r="AN104" s="114"/>
      <c r="AO104" s="114"/>
      <c r="AP104" s="114"/>
      <c r="AQ104" s="114"/>
      <c r="AR104" s="114"/>
    </row>
    <row r="105" spans="16:44" x14ac:dyDescent="0.2">
      <c r="P105" s="114"/>
      <c r="Q105" s="114"/>
      <c r="R105" s="114"/>
      <c r="S105" s="114"/>
      <c r="T105" s="114"/>
      <c r="U105" s="114"/>
      <c r="V105" s="114"/>
      <c r="W105" s="114"/>
      <c r="X105" s="114"/>
      <c r="Y105" s="114"/>
      <c r="Z105" s="114"/>
      <c r="AA105" s="114"/>
      <c r="AB105" s="114"/>
      <c r="AC105" s="114"/>
      <c r="AD105" s="114"/>
      <c r="AE105" s="114"/>
      <c r="AF105" s="114"/>
      <c r="AG105" s="114"/>
      <c r="AH105" s="114"/>
      <c r="AI105" s="114"/>
      <c r="AJ105" s="114"/>
      <c r="AK105" s="114"/>
      <c r="AL105" s="114"/>
      <c r="AM105" s="114"/>
      <c r="AN105" s="114"/>
      <c r="AO105" s="114"/>
      <c r="AP105" s="114"/>
      <c r="AQ105" s="114"/>
      <c r="AR105" s="114"/>
    </row>
    <row r="106" spans="16:44" x14ac:dyDescent="0.2">
      <c r="P106" s="114"/>
      <c r="Q106" s="114"/>
      <c r="R106" s="114"/>
      <c r="S106" s="114"/>
      <c r="T106" s="114"/>
      <c r="U106" s="114"/>
      <c r="V106" s="114"/>
      <c r="W106" s="114"/>
      <c r="X106" s="114"/>
      <c r="Y106" s="114"/>
      <c r="Z106" s="114"/>
      <c r="AA106" s="114"/>
      <c r="AB106" s="114"/>
      <c r="AC106" s="114"/>
      <c r="AD106" s="114"/>
      <c r="AE106" s="114"/>
      <c r="AF106" s="114"/>
      <c r="AG106" s="114"/>
      <c r="AH106" s="114"/>
      <c r="AI106" s="114"/>
      <c r="AJ106" s="114"/>
      <c r="AK106" s="114"/>
      <c r="AL106" s="114"/>
      <c r="AM106" s="114"/>
      <c r="AN106" s="114"/>
      <c r="AO106" s="114"/>
      <c r="AP106" s="114"/>
      <c r="AQ106" s="114"/>
      <c r="AR106" s="114"/>
    </row>
    <row r="107" spans="16:44" x14ac:dyDescent="0.2">
      <c r="P107" s="114"/>
      <c r="Q107" s="114"/>
      <c r="R107" s="114"/>
      <c r="S107" s="114"/>
      <c r="T107" s="114"/>
      <c r="U107" s="114"/>
      <c r="V107" s="114"/>
      <c r="W107" s="114"/>
      <c r="X107" s="114"/>
      <c r="Y107" s="114"/>
      <c r="Z107" s="114"/>
      <c r="AA107" s="114"/>
      <c r="AB107" s="114"/>
      <c r="AC107" s="114"/>
      <c r="AD107" s="114"/>
      <c r="AE107" s="114"/>
      <c r="AF107" s="114"/>
      <c r="AG107" s="114"/>
      <c r="AH107" s="114"/>
      <c r="AI107" s="114"/>
      <c r="AJ107" s="114"/>
      <c r="AK107" s="114"/>
      <c r="AL107" s="114"/>
      <c r="AM107" s="114"/>
      <c r="AN107" s="114"/>
      <c r="AO107" s="114"/>
      <c r="AP107" s="114"/>
      <c r="AQ107" s="114"/>
      <c r="AR107" s="114"/>
    </row>
    <row r="108" spans="16:44" x14ac:dyDescent="0.2">
      <c r="P108" s="114"/>
      <c r="Q108" s="114"/>
      <c r="R108" s="114"/>
      <c r="S108" s="114"/>
      <c r="T108" s="114"/>
      <c r="U108" s="114"/>
      <c r="V108" s="114"/>
      <c r="W108" s="114"/>
      <c r="X108" s="114"/>
      <c r="Y108" s="114"/>
      <c r="Z108" s="114"/>
      <c r="AA108" s="114"/>
      <c r="AB108" s="114"/>
      <c r="AC108" s="114"/>
      <c r="AD108" s="114"/>
      <c r="AE108" s="114"/>
      <c r="AF108" s="114"/>
      <c r="AG108" s="114"/>
      <c r="AH108" s="114"/>
      <c r="AI108" s="114"/>
      <c r="AJ108" s="114"/>
      <c r="AK108" s="114"/>
      <c r="AL108" s="114"/>
      <c r="AM108" s="114"/>
      <c r="AN108" s="114"/>
      <c r="AO108" s="114"/>
      <c r="AP108" s="114"/>
      <c r="AQ108" s="114"/>
      <c r="AR108" s="114"/>
    </row>
    <row r="109" spans="16:44" x14ac:dyDescent="0.2">
      <c r="P109" s="114"/>
      <c r="Q109" s="114"/>
      <c r="R109" s="114"/>
      <c r="S109" s="114"/>
      <c r="T109" s="114"/>
      <c r="U109" s="114"/>
      <c r="V109" s="114"/>
      <c r="W109" s="114"/>
      <c r="X109" s="114"/>
      <c r="Y109" s="114"/>
      <c r="Z109" s="114"/>
      <c r="AA109" s="114"/>
      <c r="AB109" s="114"/>
      <c r="AC109" s="114"/>
      <c r="AD109" s="114"/>
      <c r="AE109" s="114"/>
      <c r="AF109" s="114"/>
      <c r="AG109" s="114"/>
      <c r="AH109" s="114"/>
      <c r="AI109" s="114"/>
      <c r="AJ109" s="114"/>
      <c r="AK109" s="114"/>
      <c r="AL109" s="114"/>
      <c r="AM109" s="114"/>
      <c r="AN109" s="114"/>
      <c r="AO109" s="114"/>
      <c r="AP109" s="114"/>
      <c r="AQ109" s="114"/>
      <c r="AR109" s="114"/>
    </row>
    <row r="110" spans="16:44" x14ac:dyDescent="0.2">
      <c r="P110" s="114"/>
      <c r="Q110" s="114"/>
      <c r="R110" s="114"/>
      <c r="S110" s="114"/>
      <c r="T110" s="114"/>
      <c r="U110" s="114"/>
      <c r="V110" s="114"/>
      <c r="W110" s="114"/>
      <c r="X110" s="114"/>
      <c r="Y110" s="114"/>
      <c r="Z110" s="114"/>
      <c r="AA110" s="114"/>
      <c r="AB110" s="114"/>
      <c r="AC110" s="114"/>
      <c r="AD110" s="114"/>
      <c r="AE110" s="114"/>
      <c r="AF110" s="114"/>
      <c r="AG110" s="114"/>
      <c r="AH110" s="114"/>
      <c r="AI110" s="114"/>
      <c r="AJ110" s="114"/>
      <c r="AK110" s="114"/>
      <c r="AL110" s="114"/>
      <c r="AM110" s="114"/>
      <c r="AN110" s="114"/>
      <c r="AO110" s="114"/>
      <c r="AP110" s="114"/>
      <c r="AQ110" s="114"/>
      <c r="AR110" s="114"/>
    </row>
    <row r="111" spans="16:44" x14ac:dyDescent="0.2">
      <c r="P111" s="114"/>
      <c r="Q111" s="114"/>
      <c r="R111" s="114"/>
      <c r="S111" s="114"/>
      <c r="T111" s="114"/>
      <c r="U111" s="114"/>
      <c r="V111" s="114"/>
      <c r="W111" s="114"/>
      <c r="X111" s="114"/>
      <c r="Y111" s="114"/>
      <c r="Z111" s="114"/>
      <c r="AA111" s="114"/>
      <c r="AB111" s="114"/>
      <c r="AC111" s="114"/>
      <c r="AD111" s="114"/>
      <c r="AE111" s="114"/>
      <c r="AF111" s="114"/>
      <c r="AG111" s="114"/>
      <c r="AH111" s="114"/>
      <c r="AI111" s="114"/>
      <c r="AJ111" s="114"/>
      <c r="AK111" s="114"/>
      <c r="AL111" s="114"/>
      <c r="AM111" s="114"/>
      <c r="AN111" s="114"/>
      <c r="AO111" s="114"/>
      <c r="AP111" s="114"/>
      <c r="AQ111" s="114"/>
      <c r="AR111" s="114"/>
    </row>
    <row r="112" spans="16:44" x14ac:dyDescent="0.2">
      <c r="P112" s="114"/>
      <c r="Q112" s="114"/>
      <c r="R112" s="114"/>
      <c r="S112" s="114"/>
      <c r="T112" s="114"/>
      <c r="U112" s="114"/>
      <c r="V112" s="114"/>
      <c r="W112" s="114"/>
      <c r="X112" s="114"/>
      <c r="Y112" s="114"/>
      <c r="Z112" s="114"/>
      <c r="AA112" s="114"/>
      <c r="AB112" s="114"/>
      <c r="AC112" s="114"/>
      <c r="AD112" s="114"/>
      <c r="AE112" s="114"/>
      <c r="AF112" s="114"/>
      <c r="AG112" s="114"/>
      <c r="AH112" s="114"/>
      <c r="AI112" s="114"/>
      <c r="AJ112" s="114"/>
      <c r="AK112" s="114"/>
      <c r="AL112" s="114"/>
      <c r="AM112" s="114"/>
      <c r="AN112" s="114"/>
      <c r="AO112" s="114"/>
      <c r="AP112" s="114"/>
      <c r="AQ112" s="114"/>
      <c r="AR112" s="114"/>
    </row>
    <row r="113" spans="16:44" x14ac:dyDescent="0.2">
      <c r="P113" s="114"/>
      <c r="Q113" s="114"/>
      <c r="R113" s="114"/>
      <c r="S113" s="114"/>
      <c r="T113" s="114"/>
      <c r="U113" s="114"/>
      <c r="V113" s="114"/>
      <c r="W113" s="114"/>
      <c r="X113" s="114"/>
      <c r="Y113" s="114"/>
      <c r="Z113" s="114"/>
      <c r="AA113" s="114"/>
      <c r="AB113" s="114"/>
      <c r="AC113" s="114"/>
      <c r="AD113" s="114"/>
      <c r="AE113" s="114"/>
      <c r="AF113" s="114"/>
      <c r="AG113" s="114"/>
      <c r="AH113" s="114"/>
      <c r="AI113" s="114"/>
      <c r="AJ113" s="114"/>
      <c r="AK113" s="114"/>
      <c r="AL113" s="114"/>
      <c r="AM113" s="114"/>
      <c r="AN113" s="114"/>
      <c r="AO113" s="114"/>
      <c r="AP113" s="114"/>
      <c r="AQ113" s="114"/>
      <c r="AR113" s="114"/>
    </row>
    <row r="114" spans="16:44" x14ac:dyDescent="0.2">
      <c r="P114" s="114"/>
      <c r="Q114" s="114"/>
      <c r="R114" s="114"/>
      <c r="S114" s="114"/>
      <c r="T114" s="114"/>
      <c r="U114" s="114"/>
      <c r="V114" s="114"/>
      <c r="W114" s="114"/>
      <c r="X114" s="114"/>
      <c r="Y114" s="114"/>
      <c r="Z114" s="114"/>
      <c r="AA114" s="114"/>
      <c r="AB114" s="114"/>
      <c r="AC114" s="114"/>
      <c r="AD114" s="114"/>
      <c r="AE114" s="114"/>
      <c r="AF114" s="114"/>
      <c r="AG114" s="114"/>
      <c r="AH114" s="114"/>
      <c r="AI114" s="114"/>
      <c r="AJ114" s="114"/>
      <c r="AK114" s="114"/>
      <c r="AL114" s="114"/>
      <c r="AM114" s="114"/>
      <c r="AN114" s="114"/>
      <c r="AO114" s="114"/>
      <c r="AP114" s="114"/>
      <c r="AQ114" s="114"/>
      <c r="AR114" s="114"/>
    </row>
    <row r="115" spans="16:44" x14ac:dyDescent="0.2">
      <c r="P115" s="114"/>
      <c r="Q115" s="114"/>
      <c r="R115" s="114"/>
      <c r="S115" s="114"/>
      <c r="T115" s="114"/>
      <c r="U115" s="114"/>
      <c r="V115" s="114"/>
      <c r="W115" s="114"/>
      <c r="X115" s="114"/>
      <c r="Y115" s="114"/>
      <c r="Z115" s="114"/>
      <c r="AA115" s="114"/>
      <c r="AB115" s="114"/>
      <c r="AC115" s="114"/>
      <c r="AD115" s="114"/>
      <c r="AE115" s="114"/>
      <c r="AF115" s="114"/>
      <c r="AG115" s="114"/>
      <c r="AH115" s="114"/>
      <c r="AI115" s="114"/>
      <c r="AJ115" s="114"/>
      <c r="AK115" s="114"/>
      <c r="AL115" s="114"/>
      <c r="AM115" s="114"/>
      <c r="AN115" s="114"/>
      <c r="AO115" s="114"/>
      <c r="AP115" s="114"/>
      <c r="AQ115" s="114"/>
      <c r="AR115" s="114"/>
    </row>
    <row r="116" spans="16:44" x14ac:dyDescent="0.2">
      <c r="P116" s="114"/>
      <c r="Q116" s="114"/>
      <c r="R116" s="114"/>
      <c r="S116" s="114"/>
      <c r="T116" s="114"/>
      <c r="U116" s="114"/>
      <c r="V116" s="114"/>
      <c r="W116" s="114"/>
      <c r="X116" s="114"/>
      <c r="Y116" s="114"/>
      <c r="Z116" s="114"/>
      <c r="AA116" s="114"/>
      <c r="AB116" s="114"/>
      <c r="AC116" s="114"/>
      <c r="AD116" s="114"/>
      <c r="AE116" s="114"/>
      <c r="AF116" s="114"/>
      <c r="AG116" s="114"/>
      <c r="AH116" s="114"/>
      <c r="AI116" s="114"/>
      <c r="AJ116" s="114"/>
      <c r="AK116" s="114"/>
      <c r="AL116" s="114"/>
      <c r="AM116" s="114"/>
      <c r="AN116" s="114"/>
      <c r="AO116" s="114"/>
      <c r="AP116" s="114"/>
      <c r="AQ116" s="114"/>
      <c r="AR116" s="114"/>
    </row>
    <row r="117" spans="16:44" x14ac:dyDescent="0.2">
      <c r="P117" s="114"/>
      <c r="Q117" s="114"/>
      <c r="R117" s="114"/>
      <c r="S117" s="114"/>
      <c r="T117" s="114"/>
      <c r="U117" s="114"/>
      <c r="V117" s="114"/>
      <c r="W117" s="114"/>
      <c r="X117" s="114"/>
      <c r="Y117" s="114"/>
      <c r="Z117" s="114"/>
      <c r="AA117" s="114"/>
      <c r="AB117" s="114"/>
      <c r="AC117" s="114"/>
      <c r="AD117" s="114"/>
      <c r="AE117" s="114"/>
      <c r="AF117" s="114"/>
      <c r="AG117" s="114"/>
      <c r="AH117" s="114"/>
      <c r="AI117" s="114"/>
      <c r="AJ117" s="114"/>
      <c r="AK117" s="114"/>
      <c r="AL117" s="114"/>
      <c r="AM117" s="114"/>
      <c r="AN117" s="114"/>
      <c r="AO117" s="114"/>
      <c r="AP117" s="114"/>
      <c r="AQ117" s="114"/>
      <c r="AR117" s="114"/>
    </row>
    <row r="118" spans="16:44" x14ac:dyDescent="0.2">
      <c r="P118" s="114"/>
      <c r="Q118" s="114"/>
      <c r="R118" s="114"/>
      <c r="S118" s="114"/>
      <c r="T118" s="114"/>
      <c r="U118" s="114"/>
      <c r="V118" s="114"/>
      <c r="W118" s="114"/>
      <c r="X118" s="114"/>
      <c r="Y118" s="114"/>
      <c r="Z118" s="114"/>
      <c r="AA118" s="114"/>
      <c r="AB118" s="114"/>
      <c r="AC118" s="114"/>
      <c r="AD118" s="114"/>
      <c r="AE118" s="114"/>
      <c r="AF118" s="114"/>
      <c r="AG118" s="114"/>
      <c r="AH118" s="114"/>
      <c r="AI118" s="114"/>
      <c r="AJ118" s="114"/>
      <c r="AK118" s="114"/>
      <c r="AL118" s="114"/>
      <c r="AM118" s="114"/>
      <c r="AN118" s="114"/>
      <c r="AO118" s="114"/>
      <c r="AP118" s="114"/>
      <c r="AQ118" s="114"/>
      <c r="AR118" s="114"/>
    </row>
    <row r="119" spans="16:44" x14ac:dyDescent="0.2">
      <c r="P119" s="114"/>
      <c r="Q119" s="114"/>
      <c r="R119" s="114"/>
      <c r="S119" s="114"/>
      <c r="T119" s="114"/>
      <c r="U119" s="114"/>
      <c r="V119" s="114"/>
      <c r="W119" s="114"/>
      <c r="X119" s="114"/>
      <c r="Y119" s="114"/>
      <c r="Z119" s="114"/>
      <c r="AA119" s="114"/>
      <c r="AB119" s="114"/>
      <c r="AC119" s="114"/>
      <c r="AD119" s="114"/>
      <c r="AE119" s="114"/>
      <c r="AF119" s="114"/>
      <c r="AG119" s="114"/>
      <c r="AH119" s="114"/>
      <c r="AI119" s="114"/>
      <c r="AJ119" s="114"/>
      <c r="AK119" s="114"/>
      <c r="AL119" s="114"/>
      <c r="AM119" s="114"/>
      <c r="AN119" s="114"/>
      <c r="AO119" s="114"/>
      <c r="AP119" s="114"/>
      <c r="AQ119" s="114"/>
      <c r="AR119" s="114"/>
    </row>
    <row r="120" spans="16:44" x14ac:dyDescent="0.2">
      <c r="P120" s="114"/>
      <c r="Q120" s="114"/>
      <c r="R120" s="114"/>
      <c r="S120" s="114"/>
      <c r="T120" s="114"/>
      <c r="U120" s="114"/>
      <c r="V120" s="114"/>
      <c r="W120" s="114"/>
      <c r="X120" s="114"/>
      <c r="Y120" s="114"/>
      <c r="Z120" s="114"/>
      <c r="AA120" s="114"/>
      <c r="AB120" s="114"/>
      <c r="AC120" s="114"/>
      <c r="AD120" s="114"/>
      <c r="AE120" s="114"/>
      <c r="AF120" s="114"/>
      <c r="AG120" s="114"/>
      <c r="AH120" s="114"/>
      <c r="AI120" s="114"/>
      <c r="AJ120" s="114"/>
      <c r="AK120" s="114"/>
      <c r="AL120" s="114"/>
      <c r="AM120" s="114"/>
      <c r="AN120" s="114"/>
      <c r="AO120" s="114"/>
      <c r="AP120" s="114"/>
      <c r="AQ120" s="114"/>
      <c r="AR120" s="114"/>
    </row>
    <row r="121" spans="16:44" x14ac:dyDescent="0.2">
      <c r="P121" s="114"/>
      <c r="Q121" s="114"/>
      <c r="R121" s="114"/>
      <c r="S121" s="114"/>
      <c r="T121" s="114"/>
      <c r="U121" s="114"/>
      <c r="V121" s="114"/>
      <c r="W121" s="114"/>
      <c r="X121" s="114"/>
      <c r="Y121" s="114"/>
      <c r="Z121" s="114"/>
      <c r="AA121" s="114"/>
      <c r="AB121" s="114"/>
      <c r="AC121" s="114"/>
      <c r="AD121" s="114"/>
      <c r="AE121" s="114"/>
      <c r="AF121" s="114"/>
      <c r="AG121" s="114"/>
      <c r="AH121" s="114"/>
      <c r="AI121" s="114"/>
      <c r="AJ121" s="114"/>
      <c r="AK121" s="114"/>
      <c r="AL121" s="114"/>
      <c r="AM121" s="114"/>
      <c r="AN121" s="114"/>
      <c r="AO121" s="114"/>
      <c r="AP121" s="114"/>
      <c r="AQ121" s="114"/>
      <c r="AR121" s="114"/>
    </row>
    <row r="122" spans="16:44" x14ac:dyDescent="0.2">
      <c r="P122" s="114"/>
      <c r="Q122" s="114"/>
      <c r="R122" s="114"/>
      <c r="S122" s="114"/>
      <c r="T122" s="114"/>
      <c r="U122" s="114"/>
      <c r="V122" s="114"/>
      <c r="W122" s="114"/>
      <c r="X122" s="114"/>
      <c r="Y122" s="114"/>
      <c r="Z122" s="114"/>
      <c r="AA122" s="114"/>
      <c r="AB122" s="114"/>
      <c r="AC122" s="114"/>
      <c r="AD122" s="114"/>
      <c r="AE122" s="114"/>
      <c r="AF122" s="114"/>
      <c r="AG122" s="114"/>
      <c r="AH122" s="114"/>
      <c r="AI122" s="114"/>
      <c r="AJ122" s="114"/>
      <c r="AK122" s="114"/>
      <c r="AL122" s="114"/>
      <c r="AM122" s="114"/>
      <c r="AN122" s="114"/>
      <c r="AO122" s="114"/>
      <c r="AP122" s="114"/>
      <c r="AQ122" s="114"/>
      <c r="AR122" s="114"/>
    </row>
    <row r="123" spans="16:44" x14ac:dyDescent="0.2">
      <c r="P123" s="114"/>
      <c r="Q123" s="114"/>
      <c r="R123" s="114"/>
      <c r="S123" s="114"/>
      <c r="T123" s="114"/>
      <c r="U123" s="114"/>
      <c r="V123" s="114"/>
      <c r="W123" s="114"/>
      <c r="X123" s="114"/>
      <c r="Y123" s="114"/>
      <c r="Z123" s="114"/>
      <c r="AA123" s="114"/>
      <c r="AB123" s="114"/>
      <c r="AC123" s="114"/>
      <c r="AD123" s="114"/>
      <c r="AE123" s="114"/>
      <c r="AF123" s="114"/>
      <c r="AG123" s="114"/>
      <c r="AH123" s="114"/>
      <c r="AI123" s="114"/>
      <c r="AJ123" s="114"/>
      <c r="AK123" s="114"/>
      <c r="AL123" s="114"/>
      <c r="AM123" s="114"/>
      <c r="AN123" s="114"/>
      <c r="AO123" s="114"/>
      <c r="AP123" s="114"/>
      <c r="AQ123" s="114"/>
      <c r="AR123" s="114"/>
    </row>
    <row r="124" spans="16:44" x14ac:dyDescent="0.2">
      <c r="P124" s="114"/>
      <c r="Q124" s="114"/>
      <c r="R124" s="114"/>
      <c r="S124" s="114"/>
      <c r="T124" s="114"/>
      <c r="U124" s="114"/>
      <c r="V124" s="114"/>
      <c r="W124" s="114"/>
      <c r="X124" s="114"/>
      <c r="Y124" s="114"/>
      <c r="Z124" s="114"/>
      <c r="AA124" s="114"/>
      <c r="AB124" s="114"/>
      <c r="AC124" s="114"/>
      <c r="AD124" s="114"/>
      <c r="AE124" s="114"/>
      <c r="AF124" s="114"/>
      <c r="AG124" s="114"/>
      <c r="AH124" s="114"/>
      <c r="AI124" s="114"/>
      <c r="AJ124" s="114"/>
      <c r="AK124" s="114"/>
      <c r="AL124" s="114"/>
      <c r="AM124" s="114"/>
      <c r="AN124" s="114"/>
      <c r="AO124" s="114"/>
      <c r="AP124" s="114"/>
      <c r="AQ124" s="114"/>
      <c r="AR124" s="114"/>
    </row>
    <row r="125" spans="16:44" x14ac:dyDescent="0.2">
      <c r="P125" s="114"/>
      <c r="Q125" s="114"/>
      <c r="R125" s="114"/>
      <c r="S125" s="114"/>
      <c r="T125" s="114"/>
      <c r="U125" s="114"/>
      <c r="V125" s="114"/>
      <c r="W125" s="114"/>
      <c r="X125" s="114"/>
      <c r="Y125" s="114"/>
      <c r="Z125" s="114"/>
      <c r="AA125" s="114"/>
      <c r="AB125" s="114"/>
      <c r="AC125" s="114"/>
      <c r="AD125" s="114"/>
      <c r="AE125" s="114"/>
      <c r="AF125" s="114"/>
      <c r="AG125" s="114"/>
      <c r="AH125" s="114"/>
      <c r="AI125" s="114"/>
      <c r="AJ125" s="114"/>
      <c r="AK125" s="114"/>
      <c r="AL125" s="114"/>
      <c r="AM125" s="114"/>
      <c r="AN125" s="114"/>
      <c r="AO125" s="114"/>
      <c r="AP125" s="114"/>
      <c r="AQ125" s="114"/>
      <c r="AR125" s="114"/>
    </row>
    <row r="126" spans="16:44" x14ac:dyDescent="0.2">
      <c r="P126" s="114"/>
      <c r="Q126" s="114"/>
      <c r="R126" s="114"/>
      <c r="S126" s="114"/>
      <c r="T126" s="114"/>
      <c r="U126" s="114"/>
      <c r="V126" s="114"/>
      <c r="W126" s="114"/>
      <c r="X126" s="114"/>
      <c r="Y126" s="114"/>
      <c r="Z126" s="114"/>
      <c r="AA126" s="114"/>
      <c r="AB126" s="114"/>
      <c r="AC126" s="114"/>
      <c r="AD126" s="114"/>
      <c r="AE126" s="114"/>
      <c r="AF126" s="114"/>
      <c r="AG126" s="114"/>
      <c r="AH126" s="114"/>
      <c r="AI126" s="114"/>
      <c r="AJ126" s="114"/>
      <c r="AK126" s="114"/>
      <c r="AL126" s="114"/>
      <c r="AM126" s="114"/>
      <c r="AN126" s="114"/>
      <c r="AO126" s="114"/>
      <c r="AP126" s="114"/>
      <c r="AQ126" s="114"/>
      <c r="AR126" s="114"/>
    </row>
    <row r="127" spans="16:44" x14ac:dyDescent="0.2">
      <c r="P127" s="114"/>
      <c r="Q127" s="114"/>
      <c r="R127" s="114"/>
      <c r="S127" s="114"/>
      <c r="T127" s="114"/>
      <c r="U127" s="114"/>
      <c r="V127" s="114"/>
      <c r="W127" s="114"/>
      <c r="X127" s="114"/>
      <c r="Y127" s="114"/>
      <c r="Z127" s="114"/>
      <c r="AA127" s="114"/>
      <c r="AB127" s="114"/>
      <c r="AC127" s="114"/>
      <c r="AD127" s="114"/>
      <c r="AE127" s="114"/>
      <c r="AF127" s="114"/>
      <c r="AG127" s="114"/>
      <c r="AH127" s="114"/>
      <c r="AI127" s="114"/>
      <c r="AJ127" s="114"/>
      <c r="AK127" s="114"/>
      <c r="AL127" s="114"/>
      <c r="AM127" s="114"/>
      <c r="AN127" s="114"/>
      <c r="AO127" s="114"/>
      <c r="AP127" s="114"/>
      <c r="AQ127" s="114"/>
      <c r="AR127" s="114"/>
    </row>
    <row r="128" spans="16:44" x14ac:dyDescent="0.2">
      <c r="P128" s="114"/>
      <c r="Q128" s="114"/>
      <c r="R128" s="114"/>
      <c r="S128" s="114"/>
      <c r="T128" s="114"/>
      <c r="U128" s="114"/>
      <c r="V128" s="114"/>
      <c r="W128" s="114"/>
      <c r="X128" s="114"/>
      <c r="Y128" s="114"/>
      <c r="Z128" s="114"/>
      <c r="AA128" s="114"/>
      <c r="AB128" s="114"/>
      <c r="AC128" s="114"/>
      <c r="AD128" s="114"/>
      <c r="AE128" s="114"/>
      <c r="AF128" s="114"/>
      <c r="AG128" s="114"/>
      <c r="AH128" s="114"/>
      <c r="AI128" s="114"/>
      <c r="AJ128" s="114"/>
      <c r="AK128" s="114"/>
      <c r="AL128" s="114"/>
      <c r="AM128" s="114"/>
      <c r="AN128" s="114"/>
      <c r="AO128" s="114"/>
      <c r="AP128" s="114"/>
      <c r="AQ128" s="114"/>
      <c r="AR128" s="114"/>
    </row>
    <row r="129" spans="16:44" x14ac:dyDescent="0.2">
      <c r="P129" s="114"/>
      <c r="Q129" s="114"/>
      <c r="R129" s="114"/>
      <c r="S129" s="114"/>
      <c r="T129" s="114"/>
      <c r="U129" s="114"/>
      <c r="V129" s="114"/>
      <c r="W129" s="114"/>
      <c r="X129" s="114"/>
      <c r="Y129" s="114"/>
      <c r="Z129" s="114"/>
      <c r="AA129" s="114"/>
      <c r="AB129" s="114"/>
      <c r="AC129" s="114"/>
      <c r="AD129" s="114"/>
      <c r="AE129" s="114"/>
      <c r="AF129" s="114"/>
      <c r="AG129" s="114"/>
      <c r="AH129" s="114"/>
      <c r="AI129" s="114"/>
      <c r="AJ129" s="114"/>
      <c r="AK129" s="114"/>
      <c r="AL129" s="114"/>
      <c r="AM129" s="114"/>
      <c r="AN129" s="114"/>
      <c r="AO129" s="114"/>
      <c r="AP129" s="114"/>
      <c r="AQ129" s="114"/>
      <c r="AR129" s="114"/>
    </row>
    <row r="130" spans="16:44" x14ac:dyDescent="0.2">
      <c r="P130" s="114"/>
      <c r="Q130" s="114"/>
      <c r="R130" s="114"/>
      <c r="S130" s="114"/>
      <c r="T130" s="114"/>
      <c r="U130" s="114"/>
      <c r="V130" s="114"/>
      <c r="W130" s="114"/>
      <c r="X130" s="114"/>
      <c r="Y130" s="114"/>
      <c r="Z130" s="114"/>
      <c r="AA130" s="114"/>
      <c r="AB130" s="114"/>
      <c r="AC130" s="114"/>
      <c r="AD130" s="114"/>
      <c r="AE130" s="114"/>
      <c r="AF130" s="114"/>
      <c r="AG130" s="114"/>
      <c r="AH130" s="114"/>
      <c r="AI130" s="114"/>
      <c r="AJ130" s="114"/>
      <c r="AK130" s="114"/>
      <c r="AL130" s="114"/>
      <c r="AM130" s="114"/>
      <c r="AN130" s="114"/>
      <c r="AO130" s="114"/>
      <c r="AP130" s="114"/>
      <c r="AQ130" s="114"/>
      <c r="AR130" s="114"/>
    </row>
    <row r="131" spans="16:44" x14ac:dyDescent="0.2">
      <c r="P131" s="114"/>
      <c r="Q131" s="114"/>
      <c r="R131" s="114"/>
      <c r="S131" s="114"/>
      <c r="T131" s="114"/>
      <c r="U131" s="114"/>
      <c r="V131" s="114"/>
      <c r="W131" s="114"/>
      <c r="X131" s="114"/>
      <c r="Y131" s="114"/>
      <c r="Z131" s="114"/>
      <c r="AA131" s="114"/>
      <c r="AB131" s="114"/>
      <c r="AC131" s="114"/>
      <c r="AD131" s="114"/>
      <c r="AE131" s="114"/>
      <c r="AF131" s="114"/>
      <c r="AG131" s="114"/>
      <c r="AH131" s="114"/>
      <c r="AI131" s="114"/>
      <c r="AJ131" s="114"/>
      <c r="AK131" s="114"/>
      <c r="AL131" s="114"/>
      <c r="AM131" s="114"/>
      <c r="AN131" s="114"/>
      <c r="AO131" s="114"/>
      <c r="AP131" s="114"/>
      <c r="AQ131" s="114"/>
      <c r="AR131" s="114"/>
    </row>
    <row r="132" spans="16:44" x14ac:dyDescent="0.2">
      <c r="P132" s="114"/>
      <c r="Q132" s="114"/>
      <c r="R132" s="114"/>
      <c r="S132" s="114"/>
      <c r="T132" s="114"/>
      <c r="U132" s="114"/>
      <c r="V132" s="114"/>
      <c r="W132" s="114"/>
      <c r="X132" s="114"/>
      <c r="Y132" s="114"/>
      <c r="Z132" s="114"/>
      <c r="AA132" s="114"/>
      <c r="AB132" s="114"/>
      <c r="AC132" s="114"/>
      <c r="AD132" s="114"/>
      <c r="AE132" s="114"/>
      <c r="AF132" s="114"/>
      <c r="AG132" s="114"/>
      <c r="AH132" s="114"/>
      <c r="AI132" s="114"/>
      <c r="AJ132" s="114"/>
      <c r="AK132" s="114"/>
      <c r="AL132" s="114"/>
      <c r="AM132" s="114"/>
      <c r="AN132" s="114"/>
      <c r="AO132" s="114"/>
      <c r="AP132" s="114"/>
      <c r="AQ132" s="114"/>
      <c r="AR132" s="114"/>
    </row>
    <row r="133" spans="16:44" x14ac:dyDescent="0.2">
      <c r="P133" s="114"/>
      <c r="Q133" s="114"/>
      <c r="R133" s="114"/>
      <c r="S133" s="114"/>
      <c r="T133" s="114"/>
      <c r="U133" s="114"/>
      <c r="V133" s="114"/>
      <c r="W133" s="114"/>
      <c r="X133" s="114"/>
      <c r="Y133" s="114"/>
      <c r="Z133" s="114"/>
      <c r="AA133" s="114"/>
      <c r="AB133" s="114"/>
      <c r="AC133" s="114"/>
      <c r="AD133" s="114"/>
      <c r="AE133" s="114"/>
      <c r="AF133" s="114"/>
      <c r="AG133" s="114"/>
      <c r="AH133" s="114"/>
      <c r="AI133" s="114"/>
      <c r="AJ133" s="114"/>
      <c r="AK133" s="114"/>
      <c r="AL133" s="114"/>
      <c r="AM133" s="114"/>
      <c r="AN133" s="114"/>
      <c r="AO133" s="114"/>
      <c r="AP133" s="114"/>
      <c r="AQ133" s="114"/>
      <c r="AR133" s="114"/>
    </row>
    <row r="134" spans="16:44" x14ac:dyDescent="0.2">
      <c r="P134" s="114"/>
      <c r="Q134" s="114"/>
      <c r="R134" s="114"/>
      <c r="S134" s="114"/>
      <c r="T134" s="114"/>
      <c r="U134" s="114"/>
      <c r="V134" s="114"/>
      <c r="W134" s="114"/>
      <c r="X134" s="114"/>
      <c r="Y134" s="114"/>
      <c r="Z134" s="114"/>
      <c r="AA134" s="114"/>
      <c r="AB134" s="114"/>
      <c r="AC134" s="114"/>
      <c r="AD134" s="114"/>
      <c r="AE134" s="114"/>
      <c r="AF134" s="114"/>
      <c r="AG134" s="114"/>
      <c r="AH134" s="114"/>
      <c r="AI134" s="114"/>
      <c r="AJ134" s="114"/>
      <c r="AK134" s="114"/>
      <c r="AL134" s="114"/>
      <c r="AM134" s="114"/>
      <c r="AN134" s="114"/>
      <c r="AO134" s="114"/>
      <c r="AP134" s="114"/>
      <c r="AQ134" s="114"/>
      <c r="AR134" s="114"/>
    </row>
    <row r="135" spans="16:44" x14ac:dyDescent="0.2">
      <c r="P135" s="114"/>
      <c r="Q135" s="114"/>
      <c r="R135" s="114"/>
      <c r="S135" s="114"/>
      <c r="T135" s="114"/>
      <c r="U135" s="114"/>
      <c r="V135" s="114"/>
      <c r="W135" s="114"/>
      <c r="X135" s="114"/>
      <c r="Y135" s="114"/>
      <c r="Z135" s="114"/>
      <c r="AA135" s="114"/>
      <c r="AB135" s="114"/>
      <c r="AC135" s="114"/>
      <c r="AD135" s="114"/>
      <c r="AE135" s="114"/>
      <c r="AF135" s="114"/>
      <c r="AG135" s="114"/>
      <c r="AH135" s="114"/>
      <c r="AI135" s="114"/>
      <c r="AJ135" s="114"/>
      <c r="AK135" s="114"/>
      <c r="AL135" s="114"/>
      <c r="AM135" s="114"/>
      <c r="AN135" s="114"/>
      <c r="AO135" s="114"/>
      <c r="AP135" s="114"/>
      <c r="AQ135" s="114"/>
      <c r="AR135" s="114"/>
    </row>
    <row r="136" spans="16:44" x14ac:dyDescent="0.2">
      <c r="P136" s="114"/>
      <c r="Q136" s="114"/>
      <c r="R136" s="114"/>
      <c r="S136" s="114"/>
      <c r="T136" s="114"/>
      <c r="U136" s="114"/>
      <c r="V136" s="114"/>
      <c r="W136" s="114"/>
      <c r="X136" s="114"/>
      <c r="Y136" s="114"/>
      <c r="Z136" s="114"/>
      <c r="AA136" s="114"/>
      <c r="AB136" s="114"/>
      <c r="AC136" s="114"/>
      <c r="AD136" s="114"/>
      <c r="AE136" s="114"/>
      <c r="AF136" s="114"/>
      <c r="AG136" s="114"/>
      <c r="AH136" s="114"/>
      <c r="AI136" s="114"/>
      <c r="AJ136" s="114"/>
      <c r="AK136" s="114"/>
      <c r="AL136" s="114"/>
      <c r="AM136" s="114"/>
      <c r="AN136" s="114"/>
      <c r="AO136" s="114"/>
      <c r="AP136" s="114"/>
      <c r="AQ136" s="114"/>
      <c r="AR136" s="114"/>
    </row>
    <row r="137" spans="16:44" x14ac:dyDescent="0.2">
      <c r="P137" s="114"/>
      <c r="Q137" s="114"/>
      <c r="R137" s="114"/>
      <c r="S137" s="114"/>
      <c r="T137" s="114"/>
      <c r="U137" s="114"/>
      <c r="V137" s="114"/>
      <c r="W137" s="114"/>
      <c r="X137" s="114"/>
      <c r="Y137" s="114"/>
      <c r="Z137" s="114"/>
      <c r="AA137" s="114"/>
      <c r="AB137" s="114"/>
      <c r="AC137" s="114"/>
      <c r="AD137" s="114"/>
      <c r="AE137" s="114"/>
      <c r="AF137" s="114"/>
      <c r="AG137" s="114"/>
      <c r="AH137" s="114"/>
      <c r="AI137" s="114"/>
      <c r="AJ137" s="114"/>
      <c r="AK137" s="114"/>
      <c r="AL137" s="114"/>
      <c r="AM137" s="114"/>
      <c r="AN137" s="114"/>
      <c r="AO137" s="114"/>
      <c r="AP137" s="114"/>
      <c r="AQ137" s="114"/>
      <c r="AR137" s="114"/>
    </row>
    <row r="138" spans="16:44" x14ac:dyDescent="0.2">
      <c r="P138" s="114"/>
      <c r="Q138" s="114"/>
      <c r="R138" s="114"/>
      <c r="S138" s="114"/>
      <c r="T138" s="114"/>
      <c r="U138" s="114"/>
      <c r="V138" s="114"/>
      <c r="W138" s="114"/>
      <c r="X138" s="114"/>
      <c r="Y138" s="114"/>
      <c r="Z138" s="114"/>
      <c r="AA138" s="114"/>
      <c r="AB138" s="114"/>
      <c r="AC138" s="114"/>
      <c r="AD138" s="114"/>
      <c r="AE138" s="114"/>
      <c r="AF138" s="114"/>
      <c r="AG138" s="114"/>
      <c r="AH138" s="114"/>
      <c r="AI138" s="114"/>
      <c r="AJ138" s="114"/>
      <c r="AK138" s="114"/>
      <c r="AL138" s="114"/>
      <c r="AM138" s="114"/>
      <c r="AN138" s="114"/>
      <c r="AO138" s="114"/>
      <c r="AP138" s="114"/>
      <c r="AQ138" s="114"/>
      <c r="AR138" s="114"/>
    </row>
    <row r="139" spans="16:44" x14ac:dyDescent="0.2">
      <c r="P139" s="114"/>
      <c r="Q139" s="114"/>
      <c r="R139" s="114"/>
      <c r="S139" s="114"/>
      <c r="T139" s="114"/>
      <c r="U139" s="114"/>
      <c r="V139" s="114"/>
      <c r="W139" s="114"/>
      <c r="X139" s="114"/>
      <c r="Y139" s="114"/>
      <c r="Z139" s="114"/>
      <c r="AA139" s="114"/>
      <c r="AB139" s="114"/>
      <c r="AC139" s="114"/>
      <c r="AD139" s="114"/>
      <c r="AE139" s="114"/>
      <c r="AF139" s="114"/>
      <c r="AG139" s="114"/>
      <c r="AH139" s="114"/>
      <c r="AI139" s="114"/>
      <c r="AJ139" s="114"/>
      <c r="AK139" s="114"/>
      <c r="AL139" s="114"/>
      <c r="AM139" s="114"/>
      <c r="AN139" s="114"/>
      <c r="AO139" s="114"/>
      <c r="AP139" s="114"/>
      <c r="AQ139" s="114"/>
      <c r="AR139" s="114"/>
    </row>
    <row r="140" spans="16:44" x14ac:dyDescent="0.2">
      <c r="P140" s="114"/>
      <c r="Q140" s="114"/>
      <c r="R140" s="114"/>
      <c r="S140" s="114"/>
      <c r="T140" s="114"/>
      <c r="U140" s="114"/>
      <c r="V140" s="114"/>
      <c r="W140" s="114"/>
      <c r="X140" s="114"/>
      <c r="Y140" s="114"/>
      <c r="Z140" s="114"/>
      <c r="AA140" s="114"/>
      <c r="AB140" s="114"/>
      <c r="AC140" s="114"/>
      <c r="AD140" s="114"/>
      <c r="AE140" s="114"/>
      <c r="AF140" s="114"/>
      <c r="AG140" s="114"/>
      <c r="AH140" s="114"/>
      <c r="AI140" s="114"/>
      <c r="AJ140" s="114"/>
      <c r="AK140" s="114"/>
      <c r="AL140" s="114"/>
      <c r="AM140" s="114"/>
      <c r="AN140" s="114"/>
      <c r="AO140" s="114"/>
      <c r="AP140" s="114"/>
      <c r="AQ140" s="114"/>
      <c r="AR140" s="114"/>
    </row>
    <row r="141" spans="16:44" x14ac:dyDescent="0.2">
      <c r="P141" s="114"/>
      <c r="Q141" s="114"/>
      <c r="R141" s="114"/>
      <c r="S141" s="114"/>
      <c r="T141" s="114"/>
      <c r="U141" s="114"/>
      <c r="V141" s="114"/>
      <c r="W141" s="114"/>
      <c r="X141" s="114"/>
      <c r="Y141" s="114"/>
      <c r="Z141" s="114"/>
      <c r="AA141" s="114"/>
      <c r="AB141" s="114"/>
      <c r="AC141" s="114"/>
      <c r="AD141" s="114"/>
      <c r="AE141" s="114"/>
      <c r="AF141" s="114"/>
      <c r="AG141" s="114"/>
      <c r="AH141" s="114"/>
      <c r="AI141" s="114"/>
      <c r="AJ141" s="114"/>
      <c r="AK141" s="114"/>
      <c r="AL141" s="114"/>
      <c r="AM141" s="114"/>
      <c r="AN141" s="114"/>
      <c r="AO141" s="114"/>
      <c r="AP141" s="114"/>
      <c r="AQ141" s="114"/>
      <c r="AR141" s="114"/>
    </row>
    <row r="142" spans="16:44" x14ac:dyDescent="0.2">
      <c r="P142" s="114"/>
      <c r="Q142" s="114"/>
      <c r="R142" s="114"/>
      <c r="S142" s="114"/>
      <c r="T142" s="114"/>
      <c r="U142" s="114"/>
      <c r="V142" s="114"/>
      <c r="W142" s="114"/>
      <c r="X142" s="114"/>
      <c r="Y142" s="114"/>
      <c r="Z142" s="114"/>
      <c r="AA142" s="114"/>
      <c r="AB142" s="114"/>
      <c r="AC142" s="114"/>
      <c r="AD142" s="114"/>
      <c r="AE142" s="114"/>
      <c r="AF142" s="114"/>
      <c r="AG142" s="114"/>
      <c r="AH142" s="114"/>
      <c r="AI142" s="114"/>
      <c r="AJ142" s="114"/>
      <c r="AK142" s="114"/>
      <c r="AL142" s="114"/>
      <c r="AM142" s="114"/>
      <c r="AN142" s="114"/>
      <c r="AO142" s="114"/>
      <c r="AP142" s="114"/>
      <c r="AQ142" s="114"/>
      <c r="AR142" s="114"/>
    </row>
    <row r="143" spans="16:44" x14ac:dyDescent="0.2">
      <c r="P143" s="114"/>
      <c r="Q143" s="114"/>
      <c r="R143" s="114"/>
      <c r="S143" s="114"/>
      <c r="T143" s="114"/>
      <c r="U143" s="114"/>
      <c r="V143" s="114"/>
      <c r="W143" s="114"/>
      <c r="X143" s="114"/>
      <c r="Y143" s="114"/>
      <c r="Z143" s="114"/>
      <c r="AA143" s="114"/>
      <c r="AB143" s="114"/>
      <c r="AC143" s="114"/>
      <c r="AD143" s="114"/>
      <c r="AE143" s="114"/>
      <c r="AF143" s="114"/>
      <c r="AG143" s="114"/>
      <c r="AH143" s="114"/>
      <c r="AI143" s="114"/>
      <c r="AJ143" s="114"/>
      <c r="AK143" s="114"/>
      <c r="AL143" s="114"/>
      <c r="AM143" s="114"/>
      <c r="AN143" s="114"/>
      <c r="AO143" s="114"/>
      <c r="AP143" s="114"/>
      <c r="AQ143" s="114"/>
      <c r="AR143" s="114"/>
    </row>
    <row r="144" spans="16:44" x14ac:dyDescent="0.2">
      <c r="P144" s="114"/>
      <c r="Q144" s="114"/>
      <c r="R144" s="114"/>
      <c r="S144" s="114"/>
      <c r="T144" s="114"/>
      <c r="U144" s="114"/>
      <c r="V144" s="114"/>
      <c r="W144" s="114"/>
      <c r="X144" s="114"/>
      <c r="Y144" s="114"/>
      <c r="Z144" s="114"/>
      <c r="AA144" s="114"/>
      <c r="AB144" s="114"/>
      <c r="AC144" s="114"/>
      <c r="AD144" s="114"/>
      <c r="AE144" s="114"/>
      <c r="AF144" s="114"/>
      <c r="AG144" s="114"/>
      <c r="AH144" s="114"/>
      <c r="AI144" s="114"/>
      <c r="AJ144" s="114"/>
      <c r="AK144" s="114"/>
      <c r="AL144" s="114"/>
      <c r="AM144" s="114"/>
      <c r="AN144" s="114"/>
      <c r="AO144" s="114"/>
      <c r="AP144" s="114"/>
      <c r="AQ144" s="114"/>
      <c r="AR144" s="114"/>
    </row>
    <row r="145" spans="16:44" x14ac:dyDescent="0.2">
      <c r="P145" s="114"/>
      <c r="Q145" s="114"/>
      <c r="R145" s="114"/>
      <c r="S145" s="114"/>
      <c r="T145" s="114"/>
      <c r="U145" s="114"/>
      <c r="V145" s="114"/>
      <c r="W145" s="114"/>
      <c r="X145" s="114"/>
      <c r="Y145" s="114"/>
      <c r="Z145" s="114"/>
      <c r="AA145" s="114"/>
      <c r="AB145" s="114"/>
      <c r="AC145" s="114"/>
      <c r="AD145" s="114"/>
      <c r="AE145" s="114"/>
      <c r="AF145" s="114"/>
      <c r="AG145" s="114"/>
      <c r="AH145" s="114"/>
      <c r="AI145" s="114"/>
      <c r="AJ145" s="114"/>
      <c r="AK145" s="114"/>
      <c r="AL145" s="114"/>
      <c r="AM145" s="114"/>
      <c r="AN145" s="114"/>
      <c r="AO145" s="114"/>
      <c r="AP145" s="114"/>
      <c r="AQ145" s="114"/>
      <c r="AR145" s="114"/>
    </row>
    <row r="146" spans="16:44" x14ac:dyDescent="0.2">
      <c r="P146" s="114"/>
      <c r="Q146" s="114"/>
      <c r="R146" s="114"/>
      <c r="S146" s="114"/>
      <c r="T146" s="114"/>
      <c r="U146" s="114"/>
      <c r="V146" s="114"/>
      <c r="W146" s="114"/>
      <c r="X146" s="114"/>
      <c r="Y146" s="114"/>
      <c r="Z146" s="114"/>
      <c r="AA146" s="114"/>
      <c r="AB146" s="114"/>
      <c r="AC146" s="114"/>
      <c r="AD146" s="114"/>
      <c r="AE146" s="114"/>
      <c r="AF146" s="114"/>
      <c r="AG146" s="114"/>
      <c r="AH146" s="114"/>
      <c r="AI146" s="114"/>
      <c r="AJ146" s="114"/>
      <c r="AK146" s="114"/>
      <c r="AL146" s="114"/>
      <c r="AM146" s="114"/>
      <c r="AN146" s="114"/>
      <c r="AO146" s="114"/>
      <c r="AP146" s="114"/>
      <c r="AQ146" s="114"/>
      <c r="AR146" s="114"/>
    </row>
    <row r="147" spans="16:44" x14ac:dyDescent="0.2">
      <c r="P147" s="114"/>
      <c r="Q147" s="114"/>
      <c r="R147" s="114"/>
      <c r="S147" s="114"/>
      <c r="T147" s="114"/>
      <c r="U147" s="114"/>
      <c r="V147" s="114"/>
      <c r="W147" s="114"/>
      <c r="X147" s="114"/>
      <c r="Y147" s="114"/>
      <c r="Z147" s="114"/>
      <c r="AA147" s="114"/>
      <c r="AB147" s="114"/>
      <c r="AC147" s="114"/>
      <c r="AD147" s="114"/>
      <c r="AE147" s="114"/>
      <c r="AF147" s="114"/>
      <c r="AG147" s="114"/>
      <c r="AH147" s="114"/>
      <c r="AI147" s="114"/>
      <c r="AJ147" s="114"/>
      <c r="AK147" s="114"/>
      <c r="AL147" s="114"/>
      <c r="AM147" s="114"/>
      <c r="AN147" s="114"/>
      <c r="AO147" s="114"/>
      <c r="AP147" s="114"/>
      <c r="AQ147" s="114"/>
      <c r="AR147" s="114"/>
    </row>
    <row r="148" spans="16:44" x14ac:dyDescent="0.2">
      <c r="P148" s="114"/>
      <c r="Q148" s="114"/>
      <c r="R148" s="114"/>
      <c r="S148" s="114"/>
      <c r="T148" s="114"/>
      <c r="U148" s="114"/>
      <c r="V148" s="114"/>
      <c r="W148" s="114"/>
      <c r="X148" s="114"/>
      <c r="Y148" s="114"/>
      <c r="Z148" s="114"/>
      <c r="AA148" s="114"/>
      <c r="AB148" s="114"/>
      <c r="AC148" s="114"/>
      <c r="AD148" s="114"/>
      <c r="AE148" s="114"/>
      <c r="AF148" s="114"/>
      <c r="AG148" s="114"/>
      <c r="AH148" s="114"/>
      <c r="AI148" s="114"/>
      <c r="AJ148" s="114"/>
      <c r="AK148" s="114"/>
      <c r="AL148" s="114"/>
      <c r="AM148" s="114"/>
      <c r="AN148" s="114"/>
      <c r="AO148" s="114"/>
      <c r="AP148" s="114"/>
      <c r="AQ148" s="114"/>
      <c r="AR148" s="114"/>
    </row>
    <row r="149" spans="16:44" x14ac:dyDescent="0.2">
      <c r="P149" s="114"/>
      <c r="Q149" s="114"/>
      <c r="R149" s="114"/>
      <c r="S149" s="114"/>
      <c r="T149" s="114"/>
      <c r="U149" s="114"/>
      <c r="V149" s="114"/>
      <c r="W149" s="114"/>
      <c r="X149" s="114"/>
      <c r="Y149" s="114"/>
      <c r="Z149" s="114"/>
      <c r="AA149" s="114"/>
      <c r="AB149" s="114"/>
      <c r="AC149" s="114"/>
      <c r="AD149" s="114"/>
      <c r="AE149" s="114"/>
      <c r="AF149" s="114"/>
      <c r="AG149" s="114"/>
      <c r="AH149" s="114"/>
      <c r="AI149" s="114"/>
      <c r="AJ149" s="114"/>
      <c r="AK149" s="114"/>
      <c r="AL149" s="114"/>
      <c r="AM149" s="114"/>
      <c r="AN149" s="114"/>
      <c r="AO149" s="114"/>
      <c r="AP149" s="114"/>
      <c r="AQ149" s="114"/>
      <c r="AR149" s="114"/>
    </row>
    <row r="150" spans="16:44" x14ac:dyDescent="0.2">
      <c r="P150" s="114"/>
      <c r="Q150" s="114"/>
      <c r="R150" s="114"/>
      <c r="S150" s="114"/>
      <c r="T150" s="114"/>
      <c r="U150" s="114"/>
      <c r="V150" s="114"/>
      <c r="W150" s="114"/>
      <c r="X150" s="114"/>
      <c r="Y150" s="114"/>
      <c r="Z150" s="114"/>
      <c r="AA150" s="114"/>
      <c r="AB150" s="114"/>
      <c r="AC150" s="114"/>
      <c r="AD150" s="114"/>
      <c r="AE150" s="114"/>
      <c r="AF150" s="114"/>
      <c r="AG150" s="114"/>
      <c r="AH150" s="114"/>
      <c r="AI150" s="114"/>
      <c r="AJ150" s="114"/>
      <c r="AK150" s="114"/>
      <c r="AL150" s="114"/>
      <c r="AM150" s="114"/>
      <c r="AN150" s="114"/>
      <c r="AO150" s="114"/>
      <c r="AP150" s="114"/>
      <c r="AQ150" s="114"/>
      <c r="AR150" s="114"/>
    </row>
    <row r="151" spans="16:44" x14ac:dyDescent="0.2">
      <c r="P151" s="114"/>
      <c r="Q151" s="114"/>
      <c r="R151" s="114"/>
      <c r="S151" s="114"/>
      <c r="T151" s="114"/>
      <c r="U151" s="114"/>
      <c r="V151" s="114"/>
      <c r="W151" s="114"/>
      <c r="X151" s="114"/>
      <c r="Y151" s="114"/>
      <c r="Z151" s="114"/>
      <c r="AA151" s="114"/>
      <c r="AB151" s="114"/>
      <c r="AC151" s="114"/>
      <c r="AD151" s="114"/>
      <c r="AE151" s="114"/>
      <c r="AF151" s="114"/>
      <c r="AG151" s="114"/>
      <c r="AH151" s="114"/>
      <c r="AI151" s="114"/>
      <c r="AJ151" s="114"/>
      <c r="AK151" s="114"/>
      <c r="AL151" s="114"/>
      <c r="AM151" s="114"/>
      <c r="AN151" s="114"/>
      <c r="AO151" s="114"/>
      <c r="AP151" s="114"/>
      <c r="AQ151" s="114"/>
      <c r="AR151" s="114"/>
    </row>
    <row r="152" spans="16:44" x14ac:dyDescent="0.2">
      <c r="P152" s="114"/>
      <c r="Q152" s="114"/>
      <c r="R152" s="114"/>
      <c r="S152" s="114"/>
      <c r="T152" s="114"/>
      <c r="U152" s="114"/>
      <c r="V152" s="114"/>
      <c r="W152" s="114"/>
      <c r="X152" s="114"/>
      <c r="Y152" s="114"/>
      <c r="Z152" s="114"/>
      <c r="AA152" s="114"/>
      <c r="AB152" s="114"/>
      <c r="AC152" s="114"/>
      <c r="AD152" s="114"/>
      <c r="AE152" s="114"/>
      <c r="AF152" s="114"/>
      <c r="AG152" s="114"/>
      <c r="AH152" s="114"/>
      <c r="AI152" s="114"/>
      <c r="AJ152" s="114"/>
      <c r="AK152" s="114"/>
      <c r="AL152" s="114"/>
      <c r="AM152" s="114"/>
      <c r="AN152" s="114"/>
      <c r="AO152" s="114"/>
      <c r="AP152" s="114"/>
      <c r="AQ152" s="114"/>
      <c r="AR152" s="114"/>
    </row>
    <row r="153" spans="16:44" x14ac:dyDescent="0.2">
      <c r="P153" s="114"/>
      <c r="Q153" s="114"/>
      <c r="R153" s="114"/>
      <c r="S153" s="114"/>
      <c r="T153" s="114"/>
      <c r="U153" s="114"/>
      <c r="V153" s="114"/>
      <c r="W153" s="114"/>
      <c r="X153" s="114"/>
      <c r="Y153" s="114"/>
      <c r="Z153" s="114"/>
      <c r="AA153" s="114"/>
      <c r="AB153" s="114"/>
      <c r="AC153" s="114"/>
      <c r="AD153" s="114"/>
      <c r="AE153" s="114"/>
      <c r="AF153" s="114"/>
      <c r="AG153" s="114"/>
      <c r="AH153" s="114"/>
      <c r="AI153" s="114"/>
      <c r="AJ153" s="114"/>
      <c r="AK153" s="114"/>
      <c r="AL153" s="114"/>
      <c r="AM153" s="114"/>
      <c r="AN153" s="114"/>
      <c r="AO153" s="114"/>
      <c r="AP153" s="114"/>
      <c r="AQ153" s="114"/>
      <c r="AR153" s="114"/>
    </row>
    <row r="154" spans="16:44" x14ac:dyDescent="0.2">
      <c r="P154" s="114"/>
      <c r="Q154" s="114"/>
      <c r="R154" s="114"/>
      <c r="S154" s="114"/>
      <c r="T154" s="114"/>
      <c r="U154" s="114"/>
      <c r="V154" s="114"/>
      <c r="W154" s="114"/>
      <c r="X154" s="114"/>
      <c r="Y154" s="114"/>
      <c r="Z154" s="114"/>
      <c r="AA154" s="114"/>
      <c r="AB154" s="114"/>
      <c r="AC154" s="114"/>
      <c r="AD154" s="114"/>
      <c r="AE154" s="114"/>
      <c r="AF154" s="114"/>
      <c r="AG154" s="114"/>
      <c r="AH154" s="114"/>
      <c r="AI154" s="114"/>
      <c r="AJ154" s="114"/>
      <c r="AK154" s="114"/>
      <c r="AL154" s="114"/>
      <c r="AM154" s="114"/>
      <c r="AN154" s="114"/>
      <c r="AO154" s="114"/>
      <c r="AP154" s="114"/>
      <c r="AQ154" s="114"/>
      <c r="AR154" s="114"/>
    </row>
    <row r="155" spans="16:44" x14ac:dyDescent="0.2">
      <c r="P155" s="114"/>
      <c r="Q155" s="114"/>
      <c r="R155" s="114"/>
      <c r="S155" s="114"/>
      <c r="T155" s="114"/>
      <c r="U155" s="114"/>
      <c r="V155" s="114"/>
      <c r="W155" s="114"/>
      <c r="X155" s="114"/>
      <c r="Y155" s="114"/>
      <c r="Z155" s="114"/>
      <c r="AA155" s="114"/>
      <c r="AB155" s="114"/>
      <c r="AC155" s="114"/>
      <c r="AD155" s="114"/>
      <c r="AE155" s="114"/>
      <c r="AF155" s="114"/>
      <c r="AG155" s="114"/>
      <c r="AH155" s="114"/>
      <c r="AI155" s="114"/>
      <c r="AJ155" s="114"/>
      <c r="AK155" s="114"/>
      <c r="AL155" s="114"/>
      <c r="AM155" s="114"/>
      <c r="AN155" s="114"/>
      <c r="AO155" s="114"/>
      <c r="AP155" s="114"/>
      <c r="AQ155" s="114"/>
      <c r="AR155" s="114"/>
    </row>
    <row r="156" spans="16:44" x14ac:dyDescent="0.2">
      <c r="P156" s="114"/>
      <c r="Q156" s="114"/>
      <c r="R156" s="114"/>
      <c r="S156" s="114"/>
      <c r="T156" s="114"/>
      <c r="U156" s="114"/>
      <c r="V156" s="114"/>
      <c r="W156" s="114"/>
      <c r="X156" s="114"/>
      <c r="Y156" s="114"/>
      <c r="Z156" s="114"/>
      <c r="AA156" s="114"/>
      <c r="AB156" s="114"/>
      <c r="AC156" s="114"/>
      <c r="AD156" s="114"/>
      <c r="AE156" s="114"/>
      <c r="AF156" s="114"/>
      <c r="AG156" s="114"/>
      <c r="AH156" s="114"/>
      <c r="AI156" s="114"/>
      <c r="AJ156" s="114"/>
      <c r="AK156" s="114"/>
      <c r="AL156" s="114"/>
      <c r="AM156" s="114"/>
      <c r="AN156" s="114"/>
      <c r="AO156" s="114"/>
      <c r="AP156" s="114"/>
      <c r="AQ156" s="114"/>
      <c r="AR156" s="114"/>
    </row>
    <row r="157" spans="16:44" x14ac:dyDescent="0.2">
      <c r="P157" s="114"/>
      <c r="Q157" s="114"/>
      <c r="R157" s="114"/>
      <c r="S157" s="114"/>
      <c r="T157" s="114"/>
      <c r="U157" s="114"/>
      <c r="V157" s="114"/>
      <c r="W157" s="114"/>
      <c r="X157" s="114"/>
      <c r="Y157" s="114"/>
      <c r="Z157" s="114"/>
      <c r="AA157" s="114"/>
      <c r="AB157" s="114"/>
      <c r="AC157" s="114"/>
      <c r="AD157" s="114"/>
      <c r="AE157" s="114"/>
      <c r="AF157" s="114"/>
      <c r="AG157" s="114"/>
      <c r="AH157" s="114"/>
      <c r="AI157" s="114"/>
      <c r="AJ157" s="114"/>
      <c r="AK157" s="114"/>
      <c r="AL157" s="114"/>
      <c r="AM157" s="114"/>
      <c r="AN157" s="114"/>
      <c r="AO157" s="114"/>
      <c r="AP157" s="114"/>
      <c r="AQ157" s="114"/>
      <c r="AR157" s="114"/>
    </row>
    <row r="158" spans="16:44" x14ac:dyDescent="0.2">
      <c r="P158" s="114"/>
      <c r="Q158" s="114"/>
      <c r="R158" s="114"/>
      <c r="S158" s="114"/>
      <c r="T158" s="114"/>
      <c r="U158" s="114"/>
      <c r="V158" s="114"/>
      <c r="W158" s="114"/>
      <c r="X158" s="114"/>
      <c r="Y158" s="114"/>
      <c r="Z158" s="114"/>
      <c r="AA158" s="114"/>
      <c r="AB158" s="114"/>
      <c r="AC158" s="114"/>
      <c r="AD158" s="114"/>
      <c r="AE158" s="114"/>
      <c r="AF158" s="114"/>
      <c r="AG158" s="114"/>
      <c r="AH158" s="114"/>
      <c r="AI158" s="114"/>
      <c r="AJ158" s="114"/>
      <c r="AK158" s="114"/>
      <c r="AL158" s="114"/>
      <c r="AM158" s="114"/>
      <c r="AN158" s="114"/>
      <c r="AO158" s="114"/>
      <c r="AP158" s="114"/>
      <c r="AQ158" s="114"/>
      <c r="AR158" s="114"/>
    </row>
    <row r="159" spans="16:44" x14ac:dyDescent="0.2">
      <c r="P159" s="114"/>
      <c r="Q159" s="114"/>
      <c r="R159" s="114"/>
      <c r="S159" s="114"/>
      <c r="T159" s="114"/>
      <c r="U159" s="114"/>
      <c r="V159" s="114"/>
      <c r="W159" s="114"/>
      <c r="X159" s="114"/>
      <c r="Y159" s="114"/>
      <c r="Z159" s="114"/>
      <c r="AA159" s="114"/>
      <c r="AB159" s="114"/>
      <c r="AC159" s="114"/>
      <c r="AD159" s="114"/>
      <c r="AE159" s="114"/>
      <c r="AF159" s="114"/>
      <c r="AG159" s="114"/>
      <c r="AH159" s="114"/>
      <c r="AI159" s="114"/>
      <c r="AJ159" s="114"/>
      <c r="AK159" s="114"/>
      <c r="AL159" s="114"/>
      <c r="AM159" s="114"/>
      <c r="AN159" s="114"/>
      <c r="AO159" s="114"/>
      <c r="AP159" s="114"/>
      <c r="AQ159" s="114"/>
      <c r="AR159" s="114"/>
    </row>
    <row r="160" spans="16:44" x14ac:dyDescent="0.2">
      <c r="P160" s="114"/>
      <c r="Q160" s="114"/>
      <c r="R160" s="114"/>
      <c r="S160" s="114"/>
      <c r="T160" s="114"/>
      <c r="U160" s="114"/>
      <c r="V160" s="114"/>
      <c r="W160" s="114"/>
      <c r="X160" s="114"/>
      <c r="Y160" s="114"/>
      <c r="Z160" s="114"/>
      <c r="AA160" s="114"/>
      <c r="AB160" s="114"/>
      <c r="AC160" s="114"/>
      <c r="AD160" s="114"/>
      <c r="AE160" s="114"/>
      <c r="AF160" s="114"/>
      <c r="AG160" s="114"/>
      <c r="AH160" s="114"/>
      <c r="AI160" s="114"/>
      <c r="AJ160" s="114"/>
      <c r="AK160" s="114"/>
      <c r="AL160" s="114"/>
      <c r="AM160" s="114"/>
      <c r="AN160" s="114"/>
      <c r="AO160" s="114"/>
      <c r="AP160" s="114"/>
      <c r="AQ160" s="114"/>
      <c r="AR160" s="114"/>
    </row>
    <row r="161" spans="16:44" x14ac:dyDescent="0.2">
      <c r="P161" s="114"/>
      <c r="Q161" s="114"/>
      <c r="R161" s="114"/>
      <c r="S161" s="114"/>
      <c r="T161" s="114"/>
      <c r="U161" s="114"/>
      <c r="V161" s="114"/>
      <c r="W161" s="114"/>
      <c r="X161" s="114"/>
      <c r="Y161" s="114"/>
      <c r="Z161" s="114"/>
      <c r="AA161" s="114"/>
      <c r="AB161" s="114"/>
      <c r="AC161" s="114"/>
      <c r="AD161" s="114"/>
      <c r="AE161" s="114"/>
      <c r="AF161" s="114"/>
      <c r="AG161" s="114"/>
      <c r="AH161" s="114"/>
      <c r="AI161" s="114"/>
      <c r="AJ161" s="114"/>
      <c r="AK161" s="114"/>
      <c r="AL161" s="114"/>
      <c r="AM161" s="114"/>
      <c r="AN161" s="114"/>
      <c r="AO161" s="114"/>
      <c r="AP161" s="114"/>
      <c r="AQ161" s="114"/>
      <c r="AR161" s="114"/>
    </row>
    <row r="162" spans="16:44" x14ac:dyDescent="0.2">
      <c r="P162" s="114"/>
      <c r="Q162" s="114"/>
      <c r="R162" s="114"/>
      <c r="S162" s="114"/>
      <c r="T162" s="114"/>
      <c r="U162" s="114"/>
      <c r="V162" s="114"/>
      <c r="W162" s="114"/>
      <c r="X162" s="114"/>
      <c r="Y162" s="114"/>
      <c r="Z162" s="114"/>
      <c r="AA162" s="114"/>
      <c r="AB162" s="114"/>
      <c r="AC162" s="114"/>
      <c r="AD162" s="114"/>
      <c r="AE162" s="114"/>
      <c r="AF162" s="114"/>
      <c r="AG162" s="114"/>
      <c r="AH162" s="114"/>
      <c r="AI162" s="114"/>
      <c r="AJ162" s="114"/>
      <c r="AK162" s="114"/>
      <c r="AL162" s="114"/>
      <c r="AM162" s="114"/>
      <c r="AN162" s="114"/>
      <c r="AO162" s="114"/>
      <c r="AP162" s="114"/>
      <c r="AQ162" s="114"/>
      <c r="AR162" s="114"/>
    </row>
    <row r="163" spans="16:44" x14ac:dyDescent="0.2">
      <c r="P163" s="114"/>
      <c r="Q163" s="114"/>
      <c r="R163" s="114"/>
      <c r="S163" s="114"/>
      <c r="T163" s="114"/>
      <c r="U163" s="114"/>
      <c r="V163" s="114"/>
      <c r="W163" s="114"/>
      <c r="X163" s="114"/>
      <c r="Y163" s="114"/>
      <c r="Z163" s="114"/>
      <c r="AA163" s="114"/>
      <c r="AB163" s="114"/>
      <c r="AC163" s="114"/>
      <c r="AD163" s="114"/>
      <c r="AE163" s="114"/>
      <c r="AF163" s="114"/>
      <c r="AG163" s="114"/>
      <c r="AH163" s="114"/>
      <c r="AI163" s="114"/>
      <c r="AJ163" s="114"/>
      <c r="AK163" s="114"/>
      <c r="AL163" s="114"/>
      <c r="AM163" s="114"/>
      <c r="AN163" s="114"/>
      <c r="AO163" s="114"/>
      <c r="AP163" s="114"/>
      <c r="AQ163" s="114"/>
      <c r="AR163" s="114"/>
    </row>
    <row r="164" spans="16:44" x14ac:dyDescent="0.2">
      <c r="P164" s="114"/>
      <c r="Q164" s="114"/>
      <c r="R164" s="114"/>
      <c r="S164" s="114"/>
      <c r="T164" s="114"/>
      <c r="U164" s="114"/>
      <c r="V164" s="114"/>
      <c r="W164" s="114"/>
      <c r="X164" s="114"/>
      <c r="Y164" s="114"/>
      <c r="Z164" s="114"/>
      <c r="AA164" s="114"/>
      <c r="AB164" s="114"/>
      <c r="AC164" s="114"/>
      <c r="AD164" s="114"/>
      <c r="AE164" s="114"/>
      <c r="AF164" s="114"/>
      <c r="AG164" s="114"/>
      <c r="AH164" s="114"/>
      <c r="AI164" s="114"/>
      <c r="AJ164" s="114"/>
      <c r="AK164" s="114"/>
      <c r="AL164" s="114"/>
      <c r="AM164" s="114"/>
      <c r="AN164" s="114"/>
      <c r="AO164" s="114"/>
      <c r="AP164" s="114"/>
      <c r="AQ164" s="114"/>
      <c r="AR164" s="114"/>
    </row>
    <row r="165" spans="16:44" x14ac:dyDescent="0.2">
      <c r="P165" s="114"/>
      <c r="Q165" s="114"/>
      <c r="R165" s="114"/>
      <c r="S165" s="114"/>
      <c r="T165" s="114"/>
      <c r="U165" s="114"/>
      <c r="V165" s="114"/>
      <c r="W165" s="114"/>
      <c r="X165" s="114"/>
      <c r="Y165" s="114"/>
      <c r="Z165" s="114"/>
      <c r="AA165" s="114"/>
      <c r="AB165" s="114"/>
      <c r="AC165" s="114"/>
      <c r="AD165" s="114"/>
      <c r="AE165" s="114"/>
      <c r="AF165" s="114"/>
      <c r="AG165" s="114"/>
      <c r="AH165" s="114"/>
      <c r="AI165" s="114"/>
      <c r="AJ165" s="114"/>
      <c r="AK165" s="114"/>
      <c r="AL165" s="114"/>
      <c r="AM165" s="114"/>
      <c r="AN165" s="114"/>
      <c r="AO165" s="114"/>
      <c r="AP165" s="114"/>
      <c r="AQ165" s="114"/>
      <c r="AR165" s="114"/>
    </row>
    <row r="166" spans="16:44" x14ac:dyDescent="0.2">
      <c r="P166" s="114"/>
      <c r="Q166" s="114"/>
      <c r="R166" s="114"/>
      <c r="S166" s="114"/>
      <c r="T166" s="114"/>
      <c r="U166" s="114"/>
      <c r="V166" s="114"/>
      <c r="W166" s="114"/>
      <c r="X166" s="114"/>
      <c r="Y166" s="114"/>
      <c r="Z166" s="114"/>
      <c r="AA166" s="114"/>
      <c r="AB166" s="114"/>
      <c r="AC166" s="114"/>
      <c r="AD166" s="114"/>
      <c r="AE166" s="114"/>
      <c r="AF166" s="114"/>
      <c r="AG166" s="114"/>
      <c r="AH166" s="114"/>
      <c r="AI166" s="114"/>
      <c r="AJ166" s="114"/>
      <c r="AK166" s="114"/>
      <c r="AL166" s="114"/>
      <c r="AM166" s="114"/>
      <c r="AN166" s="114"/>
      <c r="AO166" s="114"/>
      <c r="AP166" s="114"/>
      <c r="AQ166" s="114"/>
      <c r="AR166" s="114"/>
    </row>
    <row r="167" spans="16:44" x14ac:dyDescent="0.2">
      <c r="P167" s="114"/>
      <c r="Q167" s="114"/>
      <c r="R167" s="114"/>
      <c r="S167" s="114"/>
      <c r="T167" s="114"/>
      <c r="U167" s="114"/>
      <c r="V167" s="114"/>
      <c r="W167" s="114"/>
      <c r="X167" s="114"/>
      <c r="Y167" s="114"/>
      <c r="Z167" s="114"/>
      <c r="AA167" s="114"/>
      <c r="AB167" s="114"/>
      <c r="AC167" s="114"/>
      <c r="AD167" s="114"/>
      <c r="AE167" s="114"/>
      <c r="AF167" s="114"/>
      <c r="AG167" s="114"/>
      <c r="AH167" s="114"/>
      <c r="AI167" s="114"/>
      <c r="AJ167" s="114"/>
      <c r="AK167" s="114"/>
      <c r="AL167" s="114"/>
      <c r="AM167" s="114"/>
      <c r="AN167" s="114"/>
      <c r="AO167" s="114"/>
      <c r="AP167" s="114"/>
      <c r="AQ167" s="114"/>
      <c r="AR167" s="114"/>
    </row>
    <row r="168" spans="16:44" x14ac:dyDescent="0.2">
      <c r="P168" s="114"/>
      <c r="Q168" s="114"/>
      <c r="R168" s="114"/>
      <c r="S168" s="114"/>
      <c r="T168" s="114"/>
      <c r="U168" s="114"/>
      <c r="V168" s="114"/>
      <c r="W168" s="114"/>
      <c r="X168" s="114"/>
      <c r="Y168" s="114"/>
      <c r="Z168" s="114"/>
      <c r="AA168" s="114"/>
      <c r="AB168" s="114"/>
      <c r="AC168" s="114"/>
      <c r="AD168" s="114"/>
      <c r="AE168" s="114"/>
      <c r="AF168" s="114"/>
      <c r="AG168" s="114"/>
      <c r="AH168" s="114"/>
      <c r="AI168" s="114"/>
      <c r="AJ168" s="114"/>
      <c r="AK168" s="114"/>
      <c r="AL168" s="114"/>
      <c r="AM168" s="114"/>
      <c r="AN168" s="114"/>
      <c r="AO168" s="114"/>
      <c r="AP168" s="114"/>
      <c r="AQ168" s="114"/>
      <c r="AR168" s="114"/>
    </row>
    <row r="169" spans="16:44" x14ac:dyDescent="0.2">
      <c r="P169" s="114"/>
      <c r="Q169" s="114"/>
      <c r="R169" s="114"/>
      <c r="S169" s="114"/>
      <c r="T169" s="114"/>
      <c r="U169" s="114"/>
      <c r="V169" s="114"/>
      <c r="W169" s="114"/>
      <c r="X169" s="114"/>
      <c r="Y169" s="114"/>
      <c r="Z169" s="114"/>
      <c r="AA169" s="114"/>
      <c r="AB169" s="114"/>
      <c r="AC169" s="114"/>
      <c r="AD169" s="114"/>
      <c r="AE169" s="114"/>
      <c r="AF169" s="114"/>
      <c r="AG169" s="114"/>
      <c r="AH169" s="114"/>
      <c r="AI169" s="114"/>
      <c r="AJ169" s="114"/>
      <c r="AK169" s="114"/>
      <c r="AL169" s="114"/>
      <c r="AM169" s="114"/>
      <c r="AN169" s="114"/>
      <c r="AO169" s="114"/>
      <c r="AP169" s="114"/>
      <c r="AQ169" s="114"/>
      <c r="AR169" s="114"/>
    </row>
    <row r="170" spans="16:44" x14ac:dyDescent="0.2">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c r="AO170" s="114"/>
      <c r="AP170" s="114"/>
      <c r="AQ170" s="114"/>
      <c r="AR170" s="114"/>
    </row>
    <row r="171" spans="16:44" x14ac:dyDescent="0.2">
      <c r="P171" s="114"/>
      <c r="Q171" s="114"/>
      <c r="R171" s="114"/>
      <c r="S171" s="114"/>
      <c r="T171" s="114"/>
      <c r="U171" s="114"/>
      <c r="V171" s="114"/>
      <c r="W171" s="114"/>
      <c r="X171" s="114"/>
      <c r="Y171" s="114"/>
      <c r="Z171" s="114"/>
      <c r="AA171" s="114"/>
      <c r="AB171" s="114"/>
      <c r="AC171" s="114"/>
      <c r="AD171" s="114"/>
      <c r="AE171" s="114"/>
      <c r="AF171" s="114"/>
      <c r="AG171" s="114"/>
      <c r="AH171" s="114"/>
      <c r="AI171" s="114"/>
      <c r="AJ171" s="114"/>
      <c r="AK171" s="114"/>
      <c r="AL171" s="114"/>
      <c r="AM171" s="114"/>
      <c r="AN171" s="114"/>
      <c r="AO171" s="114"/>
      <c r="AP171" s="114"/>
      <c r="AQ171" s="114"/>
      <c r="AR171" s="114"/>
    </row>
    <row r="172" spans="16:44" x14ac:dyDescent="0.2">
      <c r="P172" s="114"/>
      <c r="Q172" s="114"/>
      <c r="R172" s="114"/>
      <c r="S172" s="114"/>
      <c r="T172" s="114"/>
      <c r="U172" s="114"/>
      <c r="V172" s="114"/>
      <c r="W172" s="114"/>
      <c r="X172" s="114"/>
      <c r="Y172" s="114"/>
      <c r="Z172" s="114"/>
      <c r="AA172" s="114"/>
      <c r="AB172" s="114"/>
      <c r="AC172" s="114"/>
      <c r="AD172" s="114"/>
      <c r="AE172" s="114"/>
      <c r="AF172" s="114"/>
      <c r="AG172" s="114"/>
      <c r="AH172" s="114"/>
      <c r="AI172" s="114"/>
      <c r="AJ172" s="114"/>
      <c r="AK172" s="114"/>
      <c r="AL172" s="114"/>
      <c r="AM172" s="114"/>
      <c r="AN172" s="114"/>
      <c r="AO172" s="114"/>
      <c r="AP172" s="114"/>
      <c r="AQ172" s="114"/>
      <c r="AR172" s="114"/>
    </row>
    <row r="173" spans="16:44" x14ac:dyDescent="0.2">
      <c r="P173" s="114"/>
      <c r="Q173" s="114"/>
      <c r="R173" s="114"/>
      <c r="S173" s="114"/>
      <c r="T173" s="114"/>
      <c r="U173" s="114"/>
      <c r="V173" s="114"/>
      <c r="W173" s="114"/>
      <c r="X173" s="114"/>
      <c r="Y173" s="114"/>
      <c r="Z173" s="114"/>
      <c r="AA173" s="114"/>
      <c r="AB173" s="114"/>
      <c r="AC173" s="114"/>
      <c r="AD173" s="114"/>
      <c r="AE173" s="114"/>
      <c r="AF173" s="114"/>
      <c r="AG173" s="114"/>
      <c r="AH173" s="114"/>
      <c r="AI173" s="114"/>
      <c r="AJ173" s="114"/>
      <c r="AK173" s="114"/>
      <c r="AL173" s="114"/>
      <c r="AM173" s="114"/>
      <c r="AN173" s="114"/>
      <c r="AO173" s="114"/>
      <c r="AP173" s="114"/>
      <c r="AQ173" s="114"/>
      <c r="AR173" s="114"/>
    </row>
    <row r="174" spans="16:44" x14ac:dyDescent="0.2">
      <c r="P174" s="114"/>
      <c r="Q174" s="114"/>
      <c r="R174" s="114"/>
      <c r="S174" s="114"/>
      <c r="T174" s="114"/>
      <c r="U174" s="114"/>
      <c r="V174" s="114"/>
      <c r="W174" s="114"/>
      <c r="X174" s="114"/>
      <c r="Y174" s="114"/>
      <c r="Z174" s="114"/>
      <c r="AA174" s="114"/>
      <c r="AB174" s="114"/>
      <c r="AC174" s="114"/>
      <c r="AD174" s="114"/>
      <c r="AE174" s="114"/>
      <c r="AF174" s="114"/>
      <c r="AG174" s="114"/>
      <c r="AH174" s="114"/>
      <c r="AI174" s="114"/>
      <c r="AJ174" s="114"/>
      <c r="AK174" s="114"/>
      <c r="AL174" s="114"/>
      <c r="AM174" s="114"/>
      <c r="AN174" s="114"/>
      <c r="AO174" s="114"/>
      <c r="AP174" s="114"/>
      <c r="AQ174" s="114"/>
      <c r="AR174" s="114"/>
    </row>
    <row r="175" spans="16:44" x14ac:dyDescent="0.2">
      <c r="P175" s="114"/>
      <c r="Q175" s="114"/>
      <c r="R175" s="114"/>
      <c r="S175" s="114"/>
      <c r="T175" s="114"/>
      <c r="U175" s="114"/>
      <c r="V175" s="114"/>
      <c r="W175" s="114"/>
      <c r="X175" s="114"/>
      <c r="Y175" s="114"/>
      <c r="Z175" s="114"/>
      <c r="AA175" s="114"/>
      <c r="AB175" s="114"/>
      <c r="AC175" s="114"/>
      <c r="AD175" s="114"/>
      <c r="AE175" s="114"/>
      <c r="AF175" s="114"/>
      <c r="AG175" s="114"/>
      <c r="AH175" s="114"/>
      <c r="AI175" s="114"/>
      <c r="AJ175" s="114"/>
      <c r="AK175" s="114"/>
      <c r="AL175" s="114"/>
      <c r="AM175" s="114"/>
      <c r="AN175" s="114"/>
      <c r="AO175" s="114"/>
      <c r="AP175" s="114"/>
      <c r="AQ175" s="114"/>
      <c r="AR175" s="114"/>
    </row>
    <row r="176" spans="16:44" x14ac:dyDescent="0.2">
      <c r="P176" s="114"/>
      <c r="Q176" s="114"/>
      <c r="R176" s="114"/>
      <c r="S176" s="114"/>
      <c r="T176" s="114"/>
      <c r="U176" s="114"/>
      <c r="V176" s="114"/>
      <c r="W176" s="114"/>
      <c r="X176" s="114"/>
      <c r="Y176" s="114"/>
      <c r="Z176" s="114"/>
      <c r="AA176" s="114"/>
      <c r="AB176" s="114"/>
      <c r="AC176" s="114"/>
      <c r="AD176" s="114"/>
      <c r="AE176" s="114"/>
      <c r="AF176" s="114"/>
      <c r="AG176" s="114"/>
      <c r="AH176" s="114"/>
      <c r="AI176" s="114"/>
      <c r="AJ176" s="114"/>
      <c r="AK176" s="114"/>
      <c r="AL176" s="114"/>
      <c r="AM176" s="114"/>
      <c r="AN176" s="114"/>
      <c r="AO176" s="114"/>
      <c r="AP176" s="114"/>
      <c r="AQ176" s="114"/>
      <c r="AR176" s="114"/>
    </row>
    <row r="177" spans="16:44" x14ac:dyDescent="0.2">
      <c r="P177" s="114"/>
      <c r="Q177" s="114"/>
      <c r="R177" s="114"/>
      <c r="S177" s="114"/>
      <c r="T177" s="114"/>
      <c r="U177" s="114"/>
      <c r="V177" s="114"/>
      <c r="W177" s="114"/>
      <c r="X177" s="114"/>
      <c r="Y177" s="114"/>
      <c r="Z177" s="114"/>
      <c r="AA177" s="114"/>
      <c r="AB177" s="114"/>
      <c r="AC177" s="114"/>
      <c r="AD177" s="114"/>
      <c r="AE177" s="114"/>
      <c r="AF177" s="114"/>
      <c r="AG177" s="114"/>
      <c r="AH177" s="114"/>
      <c r="AI177" s="114"/>
      <c r="AJ177" s="114"/>
      <c r="AK177" s="114"/>
      <c r="AL177" s="114"/>
      <c r="AM177" s="114"/>
      <c r="AN177" s="114"/>
      <c r="AO177" s="114"/>
      <c r="AP177" s="114"/>
      <c r="AQ177" s="114"/>
      <c r="AR177" s="114"/>
    </row>
    <row r="178" spans="16:44" x14ac:dyDescent="0.2">
      <c r="P178" s="114"/>
      <c r="Q178" s="114"/>
      <c r="R178" s="114"/>
      <c r="S178" s="114"/>
      <c r="T178" s="114"/>
      <c r="U178" s="114"/>
      <c r="V178" s="114"/>
      <c r="W178" s="114"/>
      <c r="X178" s="114"/>
      <c r="Y178" s="114"/>
      <c r="Z178" s="114"/>
      <c r="AA178" s="114"/>
      <c r="AB178" s="114"/>
      <c r="AC178" s="114"/>
      <c r="AD178" s="114"/>
      <c r="AE178" s="114"/>
      <c r="AF178" s="114"/>
      <c r="AG178" s="114"/>
      <c r="AH178" s="114"/>
      <c r="AI178" s="114"/>
      <c r="AJ178" s="114"/>
      <c r="AK178" s="114"/>
      <c r="AL178" s="114"/>
      <c r="AM178" s="114"/>
      <c r="AN178" s="114"/>
      <c r="AO178" s="114"/>
      <c r="AP178" s="114"/>
      <c r="AQ178" s="114"/>
      <c r="AR178" s="114"/>
    </row>
    <row r="179" spans="16:44" x14ac:dyDescent="0.2">
      <c r="P179" s="114"/>
      <c r="Q179" s="114"/>
      <c r="R179" s="114"/>
      <c r="S179" s="114"/>
      <c r="T179" s="114"/>
      <c r="U179" s="114"/>
      <c r="V179" s="114"/>
      <c r="W179" s="114"/>
      <c r="X179" s="114"/>
      <c r="Y179" s="114"/>
      <c r="Z179" s="114"/>
      <c r="AA179" s="114"/>
      <c r="AB179" s="114"/>
      <c r="AC179" s="114"/>
      <c r="AD179" s="114"/>
      <c r="AE179" s="114"/>
      <c r="AF179" s="114"/>
      <c r="AG179" s="114"/>
      <c r="AH179" s="114"/>
      <c r="AI179" s="114"/>
      <c r="AJ179" s="114"/>
      <c r="AK179" s="114"/>
      <c r="AL179" s="114"/>
      <c r="AM179" s="114"/>
      <c r="AN179" s="114"/>
      <c r="AO179" s="114"/>
      <c r="AP179" s="114"/>
      <c r="AQ179" s="114"/>
      <c r="AR179" s="114"/>
    </row>
    <row r="180" spans="16:44" x14ac:dyDescent="0.2">
      <c r="P180" s="114"/>
      <c r="Q180" s="114"/>
      <c r="R180" s="114"/>
      <c r="S180" s="114"/>
      <c r="T180" s="114"/>
      <c r="U180" s="114"/>
      <c r="V180" s="114"/>
      <c r="W180" s="114"/>
      <c r="X180" s="114"/>
      <c r="Y180" s="114"/>
      <c r="Z180" s="114"/>
      <c r="AA180" s="114"/>
      <c r="AB180" s="114"/>
      <c r="AC180" s="114"/>
      <c r="AD180" s="114"/>
      <c r="AE180" s="114"/>
      <c r="AF180" s="114"/>
      <c r="AG180" s="114"/>
      <c r="AH180" s="114"/>
      <c r="AI180" s="114"/>
      <c r="AJ180" s="114"/>
      <c r="AK180" s="114"/>
      <c r="AL180" s="114"/>
      <c r="AM180" s="114"/>
      <c r="AN180" s="114"/>
      <c r="AO180" s="114"/>
      <c r="AP180" s="114"/>
      <c r="AQ180" s="114"/>
      <c r="AR180" s="114"/>
    </row>
    <row r="181" spans="16:44" x14ac:dyDescent="0.2">
      <c r="P181" s="114"/>
      <c r="Q181" s="114"/>
      <c r="R181" s="114"/>
      <c r="S181" s="114"/>
      <c r="T181" s="114"/>
      <c r="U181" s="114"/>
      <c r="V181" s="114"/>
      <c r="W181" s="114"/>
      <c r="X181" s="114"/>
      <c r="Y181" s="114"/>
      <c r="Z181" s="114"/>
      <c r="AA181" s="114"/>
      <c r="AB181" s="114"/>
      <c r="AC181" s="114"/>
      <c r="AD181" s="114"/>
      <c r="AE181" s="114"/>
      <c r="AF181" s="114"/>
      <c r="AG181" s="114"/>
      <c r="AH181" s="114"/>
      <c r="AI181" s="114"/>
      <c r="AJ181" s="114"/>
      <c r="AK181" s="114"/>
      <c r="AL181" s="114"/>
      <c r="AM181" s="114"/>
      <c r="AN181" s="114"/>
      <c r="AO181" s="114"/>
      <c r="AP181" s="114"/>
      <c r="AQ181" s="114"/>
      <c r="AR181" s="114"/>
    </row>
    <row r="182" spans="16:44" x14ac:dyDescent="0.2">
      <c r="P182" s="114"/>
      <c r="Q182" s="114"/>
      <c r="R182" s="114"/>
      <c r="S182" s="114"/>
      <c r="T182" s="114"/>
      <c r="U182" s="114"/>
      <c r="V182" s="114"/>
      <c r="W182" s="114"/>
      <c r="X182" s="114"/>
      <c r="Y182" s="114"/>
      <c r="Z182" s="114"/>
      <c r="AA182" s="114"/>
      <c r="AB182" s="114"/>
      <c r="AC182" s="114"/>
      <c r="AD182" s="114"/>
      <c r="AE182" s="114"/>
      <c r="AF182" s="114"/>
      <c r="AG182" s="114"/>
      <c r="AH182" s="114"/>
      <c r="AI182" s="114"/>
      <c r="AJ182" s="114"/>
      <c r="AK182" s="114"/>
      <c r="AL182" s="114"/>
      <c r="AM182" s="114"/>
      <c r="AN182" s="114"/>
      <c r="AO182" s="114"/>
      <c r="AP182" s="114"/>
      <c r="AQ182" s="114"/>
      <c r="AR182" s="114"/>
    </row>
    <row r="183" spans="16:44" x14ac:dyDescent="0.2">
      <c r="P183" s="114"/>
      <c r="Q183" s="114"/>
      <c r="R183" s="114"/>
      <c r="S183" s="114"/>
      <c r="T183" s="114"/>
      <c r="U183" s="114"/>
      <c r="V183" s="114"/>
      <c r="W183" s="114"/>
      <c r="X183" s="114"/>
      <c r="Y183" s="114"/>
      <c r="Z183" s="114"/>
      <c r="AA183" s="114"/>
      <c r="AB183" s="114"/>
      <c r="AC183" s="114"/>
      <c r="AD183" s="114"/>
      <c r="AE183" s="114"/>
      <c r="AF183" s="114"/>
      <c r="AG183" s="114"/>
      <c r="AH183" s="114"/>
      <c r="AI183" s="114"/>
      <c r="AJ183" s="114"/>
      <c r="AK183" s="114"/>
      <c r="AL183" s="114"/>
      <c r="AM183" s="114"/>
      <c r="AN183" s="114"/>
      <c r="AO183" s="114"/>
      <c r="AP183" s="114"/>
      <c r="AQ183" s="114"/>
      <c r="AR183" s="114"/>
    </row>
    <row r="184" spans="16:44" x14ac:dyDescent="0.2">
      <c r="P184" s="114"/>
      <c r="Q184" s="114"/>
      <c r="R184" s="114"/>
      <c r="S184" s="114"/>
      <c r="T184" s="114"/>
      <c r="U184" s="114"/>
      <c r="V184" s="114"/>
      <c r="W184" s="114"/>
      <c r="X184" s="114"/>
      <c r="Y184" s="114"/>
      <c r="Z184" s="114"/>
      <c r="AA184" s="114"/>
      <c r="AB184" s="114"/>
      <c r="AC184" s="114"/>
      <c r="AD184" s="114"/>
      <c r="AE184" s="114"/>
      <c r="AF184" s="114"/>
      <c r="AG184" s="114"/>
      <c r="AH184" s="114"/>
      <c r="AI184" s="114"/>
      <c r="AJ184" s="114"/>
      <c r="AK184" s="114"/>
      <c r="AL184" s="114"/>
      <c r="AM184" s="114"/>
      <c r="AN184" s="114"/>
      <c r="AO184" s="114"/>
      <c r="AP184" s="114"/>
      <c r="AQ184" s="114"/>
      <c r="AR184" s="114"/>
    </row>
    <row r="185" spans="16:44" x14ac:dyDescent="0.2">
      <c r="P185" s="114"/>
      <c r="Q185" s="114"/>
      <c r="R185" s="114"/>
      <c r="S185" s="114"/>
      <c r="T185" s="114"/>
      <c r="U185" s="114"/>
      <c r="V185" s="114"/>
      <c r="W185" s="114"/>
      <c r="X185" s="114"/>
      <c r="Y185" s="114"/>
      <c r="Z185" s="114"/>
      <c r="AA185" s="114"/>
      <c r="AB185" s="114"/>
      <c r="AC185" s="114"/>
      <c r="AD185" s="114"/>
      <c r="AE185" s="114"/>
      <c r="AF185" s="114"/>
      <c r="AG185" s="114"/>
      <c r="AH185" s="114"/>
      <c r="AI185" s="114"/>
      <c r="AJ185" s="114"/>
      <c r="AK185" s="114"/>
      <c r="AL185" s="114"/>
      <c r="AM185" s="114"/>
      <c r="AN185" s="114"/>
      <c r="AO185" s="114"/>
      <c r="AP185" s="114"/>
      <c r="AQ185" s="114"/>
      <c r="AR185" s="114"/>
    </row>
    <row r="186" spans="16:44" x14ac:dyDescent="0.2">
      <c r="P186" s="114"/>
      <c r="Q186" s="114"/>
      <c r="R186" s="114"/>
      <c r="S186" s="114"/>
      <c r="T186" s="114"/>
      <c r="U186" s="114"/>
      <c r="V186" s="114"/>
      <c r="W186" s="114"/>
      <c r="X186" s="114"/>
      <c r="Y186" s="114"/>
      <c r="Z186" s="114"/>
      <c r="AA186" s="114"/>
      <c r="AB186" s="114"/>
      <c r="AC186" s="114"/>
      <c r="AD186" s="114"/>
      <c r="AE186" s="114"/>
      <c r="AF186" s="114"/>
      <c r="AG186" s="114"/>
      <c r="AH186" s="114"/>
      <c r="AI186" s="114"/>
      <c r="AJ186" s="114"/>
      <c r="AK186" s="114"/>
      <c r="AL186" s="114"/>
      <c r="AM186" s="114"/>
      <c r="AN186" s="114"/>
      <c r="AO186" s="114"/>
      <c r="AP186" s="114"/>
      <c r="AQ186" s="114"/>
      <c r="AR186" s="114"/>
    </row>
    <row r="187" spans="16:44" x14ac:dyDescent="0.2">
      <c r="P187" s="114"/>
      <c r="Q187" s="114"/>
      <c r="R187" s="114"/>
      <c r="S187" s="114"/>
      <c r="T187" s="114"/>
      <c r="U187" s="114"/>
      <c r="V187" s="114"/>
      <c r="W187" s="114"/>
      <c r="X187" s="114"/>
      <c r="Y187" s="114"/>
      <c r="Z187" s="114"/>
      <c r="AA187" s="114"/>
      <c r="AB187" s="114"/>
      <c r="AC187" s="114"/>
      <c r="AD187" s="114"/>
      <c r="AE187" s="114"/>
      <c r="AF187" s="114"/>
      <c r="AG187" s="114"/>
      <c r="AH187" s="114"/>
      <c r="AI187" s="114"/>
      <c r="AJ187" s="114"/>
      <c r="AK187" s="114"/>
      <c r="AL187" s="114"/>
      <c r="AM187" s="114"/>
      <c r="AN187" s="114"/>
      <c r="AO187" s="114"/>
      <c r="AP187" s="114"/>
      <c r="AQ187" s="114"/>
      <c r="AR187" s="114"/>
    </row>
    <row r="188" spans="16:44" x14ac:dyDescent="0.2">
      <c r="P188" s="114"/>
      <c r="Q188" s="114"/>
      <c r="R188" s="114"/>
      <c r="S188" s="114"/>
      <c r="T188" s="114"/>
      <c r="U188" s="114"/>
      <c r="V188" s="114"/>
      <c r="W188" s="114"/>
      <c r="X188" s="114"/>
      <c r="Y188" s="114"/>
      <c r="Z188" s="114"/>
      <c r="AA188" s="114"/>
      <c r="AB188" s="114"/>
      <c r="AC188" s="114"/>
      <c r="AD188" s="114"/>
      <c r="AE188" s="114"/>
      <c r="AF188" s="114"/>
      <c r="AG188" s="114"/>
      <c r="AH188" s="114"/>
      <c r="AI188" s="114"/>
      <c r="AJ188" s="114"/>
      <c r="AK188" s="114"/>
      <c r="AL188" s="114"/>
      <c r="AM188" s="114"/>
      <c r="AN188" s="114"/>
      <c r="AO188" s="114"/>
      <c r="AP188" s="114"/>
      <c r="AQ188" s="114"/>
      <c r="AR188" s="114"/>
    </row>
    <row r="189" spans="16:44" x14ac:dyDescent="0.2">
      <c r="P189" s="114"/>
      <c r="Q189" s="114"/>
      <c r="R189" s="114"/>
      <c r="S189" s="114"/>
      <c r="T189" s="114"/>
      <c r="U189" s="114"/>
      <c r="V189" s="114"/>
      <c r="W189" s="114"/>
      <c r="X189" s="114"/>
      <c r="Y189" s="114"/>
      <c r="Z189" s="114"/>
      <c r="AA189" s="114"/>
      <c r="AB189" s="114"/>
      <c r="AC189" s="114"/>
      <c r="AD189" s="114"/>
      <c r="AE189" s="114"/>
      <c r="AF189" s="114"/>
      <c r="AG189" s="114"/>
      <c r="AH189" s="114"/>
      <c r="AI189" s="114"/>
      <c r="AJ189" s="114"/>
      <c r="AK189" s="114"/>
      <c r="AL189" s="114"/>
      <c r="AM189" s="114"/>
      <c r="AN189" s="114"/>
      <c r="AO189" s="114"/>
      <c r="AP189" s="114"/>
      <c r="AQ189" s="114"/>
      <c r="AR189" s="114"/>
    </row>
    <row r="190" spans="16:44" x14ac:dyDescent="0.2">
      <c r="P190" s="114"/>
      <c r="Q190" s="114"/>
      <c r="R190" s="114"/>
      <c r="S190" s="114"/>
      <c r="T190" s="114"/>
      <c r="U190" s="114"/>
      <c r="V190" s="114"/>
      <c r="W190" s="114"/>
      <c r="X190" s="114"/>
      <c r="Y190" s="114"/>
      <c r="Z190" s="114"/>
      <c r="AA190" s="114"/>
      <c r="AB190" s="114"/>
      <c r="AC190" s="114"/>
      <c r="AD190" s="114"/>
      <c r="AE190" s="114"/>
      <c r="AF190" s="114"/>
      <c r="AG190" s="114"/>
      <c r="AH190" s="114"/>
      <c r="AI190" s="114"/>
      <c r="AJ190" s="114"/>
      <c r="AK190" s="114"/>
      <c r="AL190" s="114"/>
      <c r="AM190" s="114"/>
      <c r="AN190" s="114"/>
      <c r="AO190" s="114"/>
      <c r="AP190" s="114"/>
      <c r="AQ190" s="114"/>
      <c r="AR190" s="114"/>
    </row>
    <row r="191" spans="16:44" x14ac:dyDescent="0.2">
      <c r="P191" s="114"/>
      <c r="Q191" s="114"/>
      <c r="R191" s="114"/>
      <c r="S191" s="114"/>
      <c r="T191" s="114"/>
      <c r="U191" s="114"/>
      <c r="V191" s="114"/>
      <c r="W191" s="114"/>
      <c r="X191" s="114"/>
      <c r="Y191" s="114"/>
      <c r="Z191" s="114"/>
      <c r="AA191" s="114"/>
      <c r="AB191" s="114"/>
      <c r="AC191" s="114"/>
      <c r="AD191" s="114"/>
      <c r="AE191" s="114"/>
      <c r="AF191" s="114"/>
      <c r="AG191" s="114"/>
      <c r="AH191" s="114"/>
      <c r="AI191" s="114"/>
      <c r="AJ191" s="114"/>
      <c r="AK191" s="114"/>
      <c r="AL191" s="114"/>
      <c r="AM191" s="114"/>
      <c r="AN191" s="114"/>
      <c r="AO191" s="114"/>
      <c r="AP191" s="114"/>
      <c r="AQ191" s="114"/>
      <c r="AR191" s="114"/>
    </row>
    <row r="192" spans="16:44" x14ac:dyDescent="0.2">
      <c r="P192" s="114"/>
      <c r="Q192" s="114"/>
      <c r="R192" s="114"/>
      <c r="S192" s="114"/>
      <c r="T192" s="114"/>
      <c r="U192" s="114"/>
      <c r="V192" s="114"/>
      <c r="W192" s="114"/>
      <c r="X192" s="114"/>
      <c r="Y192" s="114"/>
      <c r="Z192" s="114"/>
      <c r="AA192" s="114"/>
      <c r="AB192" s="114"/>
      <c r="AC192" s="114"/>
      <c r="AD192" s="114"/>
      <c r="AE192" s="114"/>
      <c r="AF192" s="114"/>
      <c r="AG192" s="114"/>
      <c r="AH192" s="114"/>
      <c r="AI192" s="114"/>
      <c r="AJ192" s="114"/>
      <c r="AK192" s="114"/>
      <c r="AL192" s="114"/>
      <c r="AM192" s="114"/>
      <c r="AN192" s="114"/>
      <c r="AO192" s="114"/>
      <c r="AP192" s="114"/>
      <c r="AQ192" s="114"/>
      <c r="AR192" s="114"/>
    </row>
    <row r="193" spans="16:44" x14ac:dyDescent="0.2">
      <c r="P193" s="114"/>
      <c r="Q193" s="114"/>
      <c r="R193" s="114"/>
      <c r="S193" s="114"/>
      <c r="T193" s="114"/>
      <c r="U193" s="114"/>
      <c r="V193" s="114"/>
      <c r="W193" s="114"/>
      <c r="X193" s="114"/>
      <c r="Y193" s="114"/>
      <c r="Z193" s="114"/>
      <c r="AA193" s="114"/>
      <c r="AB193" s="114"/>
      <c r="AC193" s="114"/>
      <c r="AD193" s="114"/>
      <c r="AE193" s="114"/>
      <c r="AF193" s="114"/>
      <c r="AG193" s="114"/>
      <c r="AH193" s="114"/>
      <c r="AI193" s="114"/>
      <c r="AJ193" s="114"/>
      <c r="AK193" s="114"/>
      <c r="AL193" s="114"/>
      <c r="AM193" s="114"/>
      <c r="AN193" s="114"/>
      <c r="AO193" s="114"/>
      <c r="AP193" s="114"/>
      <c r="AQ193" s="114"/>
      <c r="AR193" s="114"/>
    </row>
    <row r="194" spans="16:44" x14ac:dyDescent="0.2">
      <c r="P194" s="114"/>
      <c r="Q194" s="114"/>
      <c r="R194" s="114"/>
      <c r="S194" s="114"/>
      <c r="T194" s="114"/>
      <c r="U194" s="114"/>
      <c r="V194" s="114"/>
      <c r="W194" s="114"/>
      <c r="X194" s="114"/>
      <c r="Y194" s="114"/>
      <c r="Z194" s="114"/>
      <c r="AA194" s="114"/>
      <c r="AB194" s="114"/>
      <c r="AC194" s="114"/>
      <c r="AD194" s="114"/>
      <c r="AE194" s="114"/>
      <c r="AF194" s="114"/>
      <c r="AG194" s="114"/>
      <c r="AH194" s="114"/>
      <c r="AI194" s="114"/>
      <c r="AJ194" s="114"/>
      <c r="AK194" s="114"/>
      <c r="AL194" s="114"/>
      <c r="AM194" s="114"/>
      <c r="AN194" s="114"/>
      <c r="AO194" s="114"/>
      <c r="AP194" s="114"/>
      <c r="AQ194" s="114"/>
      <c r="AR194" s="114"/>
    </row>
    <row r="195" spans="16:44" x14ac:dyDescent="0.2">
      <c r="P195" s="114"/>
      <c r="Q195" s="114"/>
      <c r="R195" s="114"/>
      <c r="S195" s="114"/>
      <c r="T195" s="114"/>
      <c r="U195" s="114"/>
      <c r="V195" s="114"/>
      <c r="W195" s="114"/>
      <c r="X195" s="114"/>
      <c r="Y195" s="114"/>
      <c r="Z195" s="114"/>
      <c r="AA195" s="114"/>
      <c r="AB195" s="114"/>
      <c r="AC195" s="114"/>
      <c r="AD195" s="114"/>
      <c r="AE195" s="114"/>
      <c r="AF195" s="114"/>
      <c r="AG195" s="114"/>
      <c r="AH195" s="114"/>
      <c r="AI195" s="114"/>
      <c r="AJ195" s="114"/>
      <c r="AK195" s="114"/>
      <c r="AL195" s="114"/>
      <c r="AM195" s="114"/>
      <c r="AN195" s="114"/>
      <c r="AO195" s="114"/>
      <c r="AP195" s="114"/>
      <c r="AQ195" s="114"/>
      <c r="AR195" s="114"/>
    </row>
    <row r="196" spans="16:44" x14ac:dyDescent="0.2">
      <c r="P196" s="114"/>
      <c r="Q196" s="114"/>
      <c r="R196" s="114"/>
      <c r="S196" s="114"/>
      <c r="T196" s="114"/>
      <c r="U196" s="114"/>
      <c r="V196" s="114"/>
      <c r="W196" s="114"/>
      <c r="X196" s="114"/>
      <c r="Y196" s="114"/>
      <c r="Z196" s="114"/>
      <c r="AA196" s="114"/>
      <c r="AB196" s="114"/>
      <c r="AC196" s="114"/>
      <c r="AD196" s="114"/>
      <c r="AE196" s="114"/>
      <c r="AF196" s="114"/>
      <c r="AG196" s="114"/>
      <c r="AH196" s="114"/>
      <c r="AI196" s="114"/>
      <c r="AJ196" s="114"/>
      <c r="AK196" s="114"/>
      <c r="AL196" s="114"/>
      <c r="AM196" s="114"/>
      <c r="AN196" s="114"/>
      <c r="AO196" s="114"/>
      <c r="AP196" s="114"/>
      <c r="AQ196" s="114"/>
      <c r="AR196" s="114"/>
    </row>
    <row r="197" spans="16:44" x14ac:dyDescent="0.2">
      <c r="P197" s="114"/>
      <c r="Q197" s="114"/>
      <c r="R197" s="114"/>
      <c r="S197" s="114"/>
      <c r="T197" s="114"/>
      <c r="U197" s="114"/>
      <c r="V197" s="114"/>
      <c r="W197" s="114"/>
      <c r="X197" s="114"/>
      <c r="Y197" s="114"/>
      <c r="Z197" s="114"/>
      <c r="AA197" s="114"/>
      <c r="AB197" s="114"/>
      <c r="AC197" s="114"/>
      <c r="AD197" s="114"/>
      <c r="AE197" s="114"/>
      <c r="AF197" s="114"/>
      <c r="AG197" s="114"/>
      <c r="AH197" s="114"/>
      <c r="AI197" s="114"/>
      <c r="AJ197" s="114"/>
      <c r="AK197" s="114"/>
      <c r="AL197" s="114"/>
      <c r="AM197" s="114"/>
      <c r="AN197" s="114"/>
      <c r="AO197" s="114"/>
      <c r="AP197" s="114"/>
      <c r="AQ197" s="114"/>
      <c r="AR197" s="114"/>
    </row>
    <row r="198" spans="16:44" x14ac:dyDescent="0.2">
      <c r="P198" s="114"/>
      <c r="Q198" s="114"/>
      <c r="R198" s="114"/>
      <c r="S198" s="114"/>
      <c r="T198" s="114"/>
      <c r="U198" s="114"/>
      <c r="V198" s="114"/>
      <c r="W198" s="114"/>
      <c r="X198" s="114"/>
      <c r="Y198" s="114"/>
      <c r="Z198" s="114"/>
      <c r="AA198" s="114"/>
      <c r="AB198" s="114"/>
      <c r="AC198" s="114"/>
      <c r="AD198" s="114"/>
      <c r="AE198" s="114"/>
      <c r="AF198" s="114"/>
      <c r="AG198" s="114"/>
      <c r="AH198" s="114"/>
      <c r="AI198" s="114"/>
      <c r="AJ198" s="114"/>
      <c r="AK198" s="114"/>
      <c r="AL198" s="114"/>
      <c r="AM198" s="114"/>
      <c r="AN198" s="114"/>
      <c r="AO198" s="114"/>
      <c r="AP198" s="114"/>
      <c r="AQ198" s="114"/>
      <c r="AR198" s="114"/>
    </row>
    <row r="199" spans="16:44" x14ac:dyDescent="0.2">
      <c r="P199" s="114"/>
      <c r="Q199" s="114"/>
      <c r="R199" s="114"/>
      <c r="S199" s="114"/>
      <c r="T199" s="114"/>
      <c r="U199" s="114"/>
      <c r="V199" s="114"/>
      <c r="W199" s="114"/>
      <c r="X199" s="114"/>
      <c r="Y199" s="114"/>
      <c r="Z199" s="114"/>
      <c r="AA199" s="114"/>
      <c r="AB199" s="114"/>
      <c r="AC199" s="114"/>
      <c r="AD199" s="114"/>
      <c r="AE199" s="114"/>
      <c r="AF199" s="114"/>
      <c r="AG199" s="114"/>
      <c r="AH199" s="114"/>
      <c r="AI199" s="114"/>
      <c r="AJ199" s="114"/>
      <c r="AK199" s="114"/>
      <c r="AL199" s="114"/>
      <c r="AM199" s="114"/>
      <c r="AN199" s="114"/>
      <c r="AO199" s="114"/>
      <c r="AP199" s="114"/>
      <c r="AQ199" s="114"/>
      <c r="AR199" s="114"/>
    </row>
    <row r="200" spans="16:44" x14ac:dyDescent="0.2">
      <c r="P200" s="114"/>
      <c r="Q200" s="114"/>
      <c r="R200" s="114"/>
      <c r="S200" s="114"/>
      <c r="T200" s="114"/>
      <c r="U200" s="114"/>
      <c r="V200" s="114"/>
      <c r="W200" s="114"/>
      <c r="X200" s="114"/>
      <c r="Y200" s="114"/>
      <c r="Z200" s="114"/>
      <c r="AA200" s="114"/>
      <c r="AB200" s="114"/>
      <c r="AC200" s="114"/>
      <c r="AD200" s="114"/>
      <c r="AE200" s="114"/>
      <c r="AF200" s="114"/>
      <c r="AG200" s="114"/>
      <c r="AH200" s="114"/>
      <c r="AI200" s="114"/>
      <c r="AJ200" s="114"/>
      <c r="AK200" s="114"/>
      <c r="AL200" s="114"/>
      <c r="AM200" s="114"/>
      <c r="AN200" s="114"/>
      <c r="AO200" s="114"/>
      <c r="AP200" s="114"/>
      <c r="AQ200" s="114"/>
      <c r="AR200" s="114"/>
    </row>
    <row r="201" spans="16:44" x14ac:dyDescent="0.2">
      <c r="P201" s="114"/>
      <c r="Q201" s="114"/>
      <c r="R201" s="114"/>
      <c r="S201" s="114"/>
      <c r="T201" s="114"/>
      <c r="U201" s="114"/>
      <c r="V201" s="114"/>
      <c r="W201" s="114"/>
      <c r="X201" s="114"/>
      <c r="Y201" s="114"/>
      <c r="Z201" s="114"/>
      <c r="AA201" s="114"/>
      <c r="AB201" s="114"/>
      <c r="AC201" s="114"/>
      <c r="AD201" s="114"/>
      <c r="AE201" s="114"/>
      <c r="AF201" s="114"/>
      <c r="AG201" s="114"/>
      <c r="AH201" s="114"/>
      <c r="AI201" s="114"/>
      <c r="AJ201" s="114"/>
      <c r="AK201" s="114"/>
      <c r="AL201" s="114"/>
      <c r="AM201" s="114"/>
      <c r="AN201" s="114"/>
      <c r="AO201" s="114"/>
      <c r="AP201" s="114"/>
      <c r="AQ201" s="114"/>
      <c r="AR201" s="114"/>
    </row>
    <row r="202" spans="16:44" x14ac:dyDescent="0.2">
      <c r="P202" s="114"/>
      <c r="Q202" s="114"/>
      <c r="R202" s="114"/>
      <c r="S202" s="114"/>
      <c r="T202" s="114"/>
      <c r="U202" s="114"/>
      <c r="V202" s="114"/>
      <c r="W202" s="114"/>
      <c r="X202" s="114"/>
      <c r="Y202" s="114"/>
      <c r="Z202" s="114"/>
      <c r="AA202" s="114"/>
      <c r="AB202" s="114"/>
      <c r="AC202" s="114"/>
      <c r="AD202" s="114"/>
      <c r="AE202" s="114"/>
      <c r="AF202" s="114"/>
      <c r="AG202" s="114"/>
      <c r="AH202" s="114"/>
      <c r="AI202" s="114"/>
      <c r="AJ202" s="114"/>
      <c r="AK202" s="114"/>
      <c r="AL202" s="114"/>
      <c r="AM202" s="114"/>
      <c r="AN202" s="114"/>
      <c r="AO202" s="114"/>
      <c r="AP202" s="114"/>
      <c r="AQ202" s="114"/>
      <c r="AR202" s="114"/>
    </row>
    <row r="203" spans="16:44" x14ac:dyDescent="0.2">
      <c r="P203" s="114"/>
      <c r="Q203" s="114"/>
      <c r="R203" s="114"/>
      <c r="S203" s="114"/>
      <c r="T203" s="114"/>
      <c r="U203" s="114"/>
      <c r="V203" s="114"/>
      <c r="W203" s="114"/>
      <c r="X203" s="114"/>
      <c r="Y203" s="114"/>
      <c r="Z203" s="114"/>
      <c r="AA203" s="114"/>
      <c r="AB203" s="114"/>
      <c r="AC203" s="114"/>
      <c r="AD203" s="114"/>
      <c r="AE203" s="114"/>
      <c r="AF203" s="114"/>
      <c r="AG203" s="114"/>
      <c r="AH203" s="114"/>
      <c r="AI203" s="114"/>
      <c r="AJ203" s="114"/>
      <c r="AK203" s="114"/>
      <c r="AL203" s="114"/>
      <c r="AM203" s="114"/>
      <c r="AN203" s="114"/>
      <c r="AO203" s="114"/>
      <c r="AP203" s="114"/>
      <c r="AQ203" s="114"/>
      <c r="AR203" s="114"/>
    </row>
    <row r="204" spans="16:44" x14ac:dyDescent="0.2">
      <c r="P204" s="114"/>
      <c r="Q204" s="114"/>
      <c r="R204" s="114"/>
      <c r="S204" s="114"/>
      <c r="T204" s="114"/>
      <c r="U204" s="114"/>
      <c r="V204" s="114"/>
      <c r="W204" s="114"/>
      <c r="X204" s="114"/>
      <c r="Y204" s="114"/>
      <c r="Z204" s="114"/>
      <c r="AA204" s="114"/>
      <c r="AB204" s="114"/>
      <c r="AC204" s="114"/>
      <c r="AD204" s="114"/>
      <c r="AE204" s="114"/>
      <c r="AF204" s="114"/>
      <c r="AG204" s="114"/>
      <c r="AH204" s="114"/>
      <c r="AI204" s="114"/>
      <c r="AJ204" s="114"/>
      <c r="AK204" s="114"/>
      <c r="AL204" s="114"/>
      <c r="AM204" s="114"/>
      <c r="AN204" s="114"/>
      <c r="AO204" s="114"/>
      <c r="AP204" s="114"/>
      <c r="AQ204" s="114"/>
      <c r="AR204" s="114"/>
    </row>
    <row r="205" spans="16:44" x14ac:dyDescent="0.2">
      <c r="P205" s="114"/>
      <c r="Q205" s="114"/>
      <c r="R205" s="114"/>
      <c r="S205" s="114"/>
      <c r="T205" s="114"/>
      <c r="U205" s="114"/>
      <c r="V205" s="114"/>
      <c r="W205" s="114"/>
      <c r="X205" s="114"/>
      <c r="Y205" s="114"/>
      <c r="Z205" s="114"/>
      <c r="AA205" s="114"/>
      <c r="AB205" s="114"/>
      <c r="AC205" s="114"/>
      <c r="AD205" s="114"/>
      <c r="AE205" s="114"/>
      <c r="AF205" s="114"/>
      <c r="AG205" s="114"/>
      <c r="AH205" s="114"/>
      <c r="AI205" s="114"/>
      <c r="AJ205" s="114"/>
      <c r="AK205" s="114"/>
      <c r="AL205" s="114"/>
      <c r="AM205" s="114"/>
      <c r="AN205" s="114"/>
      <c r="AO205" s="114"/>
      <c r="AP205" s="114"/>
      <c r="AQ205" s="114"/>
      <c r="AR205" s="114"/>
    </row>
    <row r="206" spans="16:44" x14ac:dyDescent="0.2">
      <c r="P206" s="114"/>
      <c r="Q206" s="114"/>
      <c r="R206" s="114"/>
      <c r="S206" s="114"/>
      <c r="T206" s="114"/>
      <c r="U206" s="114"/>
      <c r="V206" s="114"/>
      <c r="W206" s="114"/>
      <c r="X206" s="114"/>
      <c r="Y206" s="114"/>
      <c r="Z206" s="114"/>
      <c r="AA206" s="114"/>
      <c r="AB206" s="114"/>
      <c r="AC206" s="114"/>
      <c r="AD206" s="114"/>
      <c r="AE206" s="114"/>
      <c r="AF206" s="114"/>
      <c r="AG206" s="114"/>
      <c r="AH206" s="114"/>
      <c r="AI206" s="114"/>
      <c r="AJ206" s="114"/>
      <c r="AK206" s="114"/>
      <c r="AL206" s="114"/>
      <c r="AM206" s="114"/>
      <c r="AN206" s="114"/>
      <c r="AO206" s="114"/>
      <c r="AP206" s="114"/>
      <c r="AQ206" s="114"/>
      <c r="AR206" s="114"/>
    </row>
    <row r="207" spans="16:44" x14ac:dyDescent="0.2">
      <c r="P207" s="114"/>
      <c r="Q207" s="114"/>
      <c r="R207" s="114"/>
      <c r="S207" s="114"/>
      <c r="T207" s="114"/>
      <c r="U207" s="114"/>
      <c r="V207" s="114"/>
      <c r="W207" s="114"/>
      <c r="X207" s="114"/>
      <c r="Y207" s="114"/>
      <c r="Z207" s="114"/>
      <c r="AA207" s="114"/>
      <c r="AB207" s="114"/>
      <c r="AC207" s="114"/>
      <c r="AD207" s="114"/>
      <c r="AE207" s="114"/>
      <c r="AF207" s="114"/>
      <c r="AG207" s="114"/>
      <c r="AH207" s="114"/>
      <c r="AI207" s="114"/>
      <c r="AJ207" s="114"/>
      <c r="AK207" s="114"/>
      <c r="AL207" s="114"/>
      <c r="AM207" s="114"/>
      <c r="AN207" s="114"/>
      <c r="AO207" s="114"/>
      <c r="AP207" s="114"/>
      <c r="AQ207" s="114"/>
      <c r="AR207" s="114"/>
    </row>
    <row r="208" spans="16:44" x14ac:dyDescent="0.2">
      <c r="P208" s="114"/>
      <c r="Q208" s="114"/>
      <c r="R208" s="114"/>
      <c r="S208" s="114"/>
      <c r="T208" s="114"/>
      <c r="U208" s="114"/>
      <c r="V208" s="114"/>
      <c r="W208" s="114"/>
      <c r="X208" s="114"/>
      <c r="Y208" s="114"/>
      <c r="Z208" s="114"/>
      <c r="AA208" s="114"/>
      <c r="AB208" s="114"/>
      <c r="AC208" s="114"/>
      <c r="AD208" s="114"/>
      <c r="AE208" s="114"/>
      <c r="AF208" s="114"/>
      <c r="AG208" s="114"/>
      <c r="AH208" s="114"/>
      <c r="AI208" s="114"/>
      <c r="AJ208" s="114"/>
      <c r="AK208" s="114"/>
      <c r="AL208" s="114"/>
      <c r="AM208" s="114"/>
      <c r="AN208" s="114"/>
      <c r="AO208" s="114"/>
      <c r="AP208" s="114"/>
      <c r="AQ208" s="114"/>
      <c r="AR208" s="114"/>
    </row>
    <row r="209" spans="16:44" x14ac:dyDescent="0.2">
      <c r="P209" s="114"/>
      <c r="Q209" s="114"/>
      <c r="R209" s="114"/>
      <c r="S209" s="114"/>
      <c r="T209" s="114"/>
      <c r="U209" s="114"/>
      <c r="V209" s="114"/>
      <c r="W209" s="114"/>
      <c r="X209" s="114"/>
      <c r="Y209" s="114"/>
      <c r="Z209" s="114"/>
      <c r="AA209" s="114"/>
      <c r="AB209" s="114"/>
      <c r="AC209" s="114"/>
      <c r="AD209" s="114"/>
      <c r="AE209" s="114"/>
      <c r="AF209" s="114"/>
      <c r="AG209" s="114"/>
      <c r="AH209" s="114"/>
      <c r="AI209" s="114"/>
      <c r="AJ209" s="114"/>
      <c r="AK209" s="114"/>
      <c r="AL209" s="114"/>
      <c r="AM209" s="114"/>
      <c r="AN209" s="114"/>
      <c r="AO209" s="114"/>
      <c r="AP209" s="114"/>
      <c r="AQ209" s="114"/>
      <c r="AR209" s="114"/>
    </row>
    <row r="210" spans="16:44" x14ac:dyDescent="0.2">
      <c r="P210" s="114"/>
      <c r="Q210" s="114"/>
      <c r="R210" s="114"/>
      <c r="S210" s="114"/>
      <c r="T210" s="114"/>
      <c r="U210" s="114"/>
      <c r="V210" s="114"/>
      <c r="W210" s="114"/>
      <c r="X210" s="114"/>
      <c r="Y210" s="114"/>
      <c r="Z210" s="114"/>
      <c r="AA210" s="114"/>
      <c r="AB210" s="114"/>
      <c r="AC210" s="114"/>
      <c r="AD210" s="114"/>
      <c r="AE210" s="114"/>
      <c r="AF210" s="114"/>
      <c r="AG210" s="114"/>
      <c r="AH210" s="114"/>
      <c r="AI210" s="114"/>
      <c r="AJ210" s="114"/>
      <c r="AK210" s="114"/>
      <c r="AL210" s="114"/>
      <c r="AM210" s="114"/>
      <c r="AN210" s="114"/>
      <c r="AO210" s="114"/>
      <c r="AP210" s="114"/>
      <c r="AQ210" s="114"/>
      <c r="AR210" s="114"/>
    </row>
    <row r="211" spans="16:44" x14ac:dyDescent="0.2">
      <c r="P211" s="114"/>
      <c r="Q211" s="114"/>
      <c r="R211" s="114"/>
      <c r="S211" s="114"/>
      <c r="T211" s="114"/>
      <c r="U211" s="114"/>
      <c r="V211" s="114"/>
      <c r="W211" s="114"/>
      <c r="X211" s="114"/>
      <c r="Y211" s="114"/>
      <c r="Z211" s="114"/>
      <c r="AA211" s="114"/>
      <c r="AB211" s="114"/>
      <c r="AC211" s="114"/>
      <c r="AD211" s="114"/>
      <c r="AE211" s="114"/>
      <c r="AF211" s="114"/>
      <c r="AG211" s="114"/>
      <c r="AH211" s="114"/>
      <c r="AI211" s="114"/>
      <c r="AJ211" s="114"/>
      <c r="AK211" s="114"/>
      <c r="AL211" s="114"/>
      <c r="AM211" s="114"/>
      <c r="AN211" s="114"/>
      <c r="AO211" s="114"/>
      <c r="AP211" s="114"/>
      <c r="AQ211" s="114"/>
      <c r="AR211" s="114"/>
    </row>
    <row r="212" spans="16:44" x14ac:dyDescent="0.2">
      <c r="P212" s="114"/>
      <c r="Q212" s="114"/>
      <c r="R212" s="114"/>
      <c r="S212" s="114"/>
      <c r="T212" s="114"/>
      <c r="U212" s="114"/>
      <c r="V212" s="114"/>
      <c r="W212" s="114"/>
      <c r="X212" s="114"/>
      <c r="Y212" s="114"/>
      <c r="Z212" s="114"/>
      <c r="AA212" s="114"/>
      <c r="AB212" s="114"/>
      <c r="AC212" s="114"/>
      <c r="AD212" s="114"/>
      <c r="AE212" s="114"/>
      <c r="AF212" s="114"/>
      <c r="AG212" s="114"/>
      <c r="AH212" s="114"/>
      <c r="AI212" s="114"/>
      <c r="AJ212" s="114"/>
      <c r="AK212" s="114"/>
      <c r="AL212" s="114"/>
      <c r="AM212" s="114"/>
      <c r="AN212" s="114"/>
      <c r="AO212" s="114"/>
      <c r="AP212" s="114"/>
      <c r="AQ212" s="114"/>
      <c r="AR212" s="114"/>
    </row>
    <row r="213" spans="16:44" x14ac:dyDescent="0.2">
      <c r="P213" s="114"/>
      <c r="Q213" s="114"/>
      <c r="R213" s="114"/>
      <c r="S213" s="114"/>
      <c r="T213" s="114"/>
      <c r="U213" s="114"/>
      <c r="V213" s="114"/>
      <c r="W213" s="114"/>
      <c r="X213" s="114"/>
      <c r="Y213" s="114"/>
      <c r="Z213" s="114"/>
      <c r="AA213" s="114"/>
      <c r="AB213" s="114"/>
      <c r="AC213" s="114"/>
      <c r="AD213" s="114"/>
      <c r="AE213" s="114"/>
      <c r="AF213" s="114"/>
      <c r="AG213" s="114"/>
      <c r="AH213" s="114"/>
      <c r="AI213" s="114"/>
      <c r="AJ213" s="114"/>
      <c r="AK213" s="114"/>
      <c r="AL213" s="114"/>
      <c r="AM213" s="114"/>
      <c r="AN213" s="114"/>
      <c r="AO213" s="114"/>
      <c r="AP213" s="114"/>
      <c r="AQ213" s="114"/>
      <c r="AR213" s="114"/>
    </row>
    <row r="214" spans="16:44" x14ac:dyDescent="0.2">
      <c r="P214" s="114"/>
      <c r="Q214" s="114"/>
      <c r="R214" s="114"/>
      <c r="S214" s="114"/>
      <c r="T214" s="114"/>
      <c r="U214" s="114"/>
      <c r="V214" s="114"/>
      <c r="W214" s="114"/>
      <c r="X214" s="114"/>
      <c r="Y214" s="114"/>
      <c r="Z214" s="114"/>
      <c r="AA214" s="114"/>
      <c r="AB214" s="114"/>
      <c r="AC214" s="114"/>
      <c r="AD214" s="114"/>
      <c r="AE214" s="114"/>
      <c r="AF214" s="114"/>
      <c r="AG214" s="114"/>
      <c r="AH214" s="114"/>
      <c r="AI214" s="114"/>
      <c r="AJ214" s="114"/>
      <c r="AK214" s="114"/>
      <c r="AL214" s="114"/>
      <c r="AM214" s="114"/>
      <c r="AN214" s="114"/>
      <c r="AO214" s="114"/>
      <c r="AP214" s="114"/>
      <c r="AQ214" s="114"/>
      <c r="AR214" s="114"/>
    </row>
    <row r="215" spans="16:44" x14ac:dyDescent="0.2">
      <c r="P215" s="114"/>
      <c r="Q215" s="114"/>
      <c r="R215" s="114"/>
      <c r="S215" s="114"/>
      <c r="T215" s="114"/>
      <c r="U215" s="114"/>
      <c r="V215" s="114"/>
      <c r="W215" s="114"/>
      <c r="X215" s="114"/>
      <c r="Y215" s="114"/>
      <c r="Z215" s="114"/>
      <c r="AA215" s="114"/>
      <c r="AB215" s="114"/>
      <c r="AC215" s="114"/>
      <c r="AD215" s="114"/>
      <c r="AE215" s="114"/>
      <c r="AF215" s="114"/>
      <c r="AG215" s="114"/>
      <c r="AH215" s="114"/>
      <c r="AI215" s="114"/>
      <c r="AJ215" s="114"/>
      <c r="AK215" s="114"/>
      <c r="AL215" s="114"/>
      <c r="AM215" s="114"/>
      <c r="AN215" s="114"/>
      <c r="AO215" s="114"/>
      <c r="AP215" s="114"/>
      <c r="AQ215" s="114"/>
      <c r="AR215" s="114"/>
    </row>
    <row r="216" spans="16:44" x14ac:dyDescent="0.2">
      <c r="P216" s="114"/>
      <c r="Q216" s="114"/>
      <c r="R216" s="114"/>
      <c r="S216" s="114"/>
      <c r="T216" s="114"/>
      <c r="U216" s="114"/>
      <c r="V216" s="114"/>
      <c r="W216" s="114"/>
      <c r="X216" s="114"/>
      <c r="Y216" s="114"/>
      <c r="Z216" s="114"/>
      <c r="AA216" s="114"/>
      <c r="AB216" s="114"/>
      <c r="AC216" s="114"/>
      <c r="AD216" s="114"/>
      <c r="AE216" s="114"/>
      <c r="AF216" s="114"/>
      <c r="AG216" s="114"/>
      <c r="AH216" s="114"/>
      <c r="AI216" s="114"/>
      <c r="AJ216" s="114"/>
      <c r="AK216" s="114"/>
      <c r="AL216" s="114"/>
      <c r="AM216" s="114"/>
      <c r="AN216" s="114"/>
      <c r="AO216" s="114"/>
      <c r="AP216" s="114"/>
      <c r="AQ216" s="114"/>
      <c r="AR216" s="114"/>
    </row>
    <row r="217" spans="16:44" x14ac:dyDescent="0.2">
      <c r="P217" s="114"/>
      <c r="Q217" s="114"/>
      <c r="R217" s="114"/>
      <c r="S217" s="114"/>
      <c r="T217" s="114"/>
      <c r="U217" s="114"/>
      <c r="V217" s="114"/>
      <c r="W217" s="114"/>
      <c r="X217" s="114"/>
      <c r="Y217" s="114"/>
      <c r="Z217" s="114"/>
      <c r="AA217" s="114"/>
      <c r="AB217" s="114"/>
      <c r="AC217" s="114"/>
      <c r="AD217" s="114"/>
      <c r="AE217" s="114"/>
      <c r="AF217" s="114"/>
      <c r="AG217" s="114"/>
      <c r="AH217" s="114"/>
      <c r="AI217" s="114"/>
      <c r="AJ217" s="114"/>
      <c r="AK217" s="114"/>
      <c r="AL217" s="114"/>
      <c r="AM217" s="114"/>
      <c r="AN217" s="114"/>
      <c r="AO217" s="114"/>
      <c r="AP217" s="114"/>
      <c r="AQ217" s="114"/>
      <c r="AR217" s="114"/>
    </row>
    <row r="218" spans="16:44" x14ac:dyDescent="0.2">
      <c r="P218" s="114"/>
      <c r="Q218" s="114"/>
      <c r="R218" s="114"/>
      <c r="S218" s="114"/>
      <c r="T218" s="114"/>
      <c r="U218" s="114"/>
      <c r="V218" s="114"/>
      <c r="W218" s="114"/>
      <c r="X218" s="114"/>
      <c r="Y218" s="114"/>
      <c r="Z218" s="114"/>
      <c r="AA218" s="114"/>
      <c r="AB218" s="114"/>
      <c r="AC218" s="114"/>
      <c r="AD218" s="114"/>
      <c r="AE218" s="114"/>
      <c r="AF218" s="114"/>
      <c r="AG218" s="114"/>
      <c r="AH218" s="114"/>
      <c r="AI218" s="114"/>
      <c r="AJ218" s="114"/>
      <c r="AK218" s="114"/>
      <c r="AL218" s="114"/>
      <c r="AM218" s="114"/>
      <c r="AN218" s="114"/>
      <c r="AO218" s="114"/>
      <c r="AP218" s="114"/>
      <c r="AQ218" s="114"/>
      <c r="AR218" s="114"/>
    </row>
    <row r="219" spans="16:44" x14ac:dyDescent="0.2">
      <c r="P219" s="114"/>
      <c r="Q219" s="114"/>
      <c r="R219" s="114"/>
      <c r="S219" s="114"/>
      <c r="T219" s="114"/>
      <c r="U219" s="114"/>
      <c r="V219" s="114"/>
      <c r="W219" s="114"/>
      <c r="X219" s="114"/>
      <c r="Y219" s="114"/>
      <c r="Z219" s="114"/>
      <c r="AA219" s="114"/>
      <c r="AB219" s="114"/>
      <c r="AC219" s="114"/>
      <c r="AD219" s="114"/>
      <c r="AE219" s="114"/>
      <c r="AF219" s="114"/>
      <c r="AG219" s="114"/>
      <c r="AH219" s="114"/>
      <c r="AI219" s="114"/>
      <c r="AJ219" s="114"/>
      <c r="AK219" s="114"/>
      <c r="AL219" s="114"/>
      <c r="AM219" s="114"/>
      <c r="AN219" s="114"/>
      <c r="AO219" s="114"/>
      <c r="AP219" s="114"/>
      <c r="AQ219" s="114"/>
      <c r="AR219" s="114"/>
    </row>
    <row r="220" spans="16:44" x14ac:dyDescent="0.2">
      <c r="P220" s="114"/>
      <c r="Q220" s="114"/>
      <c r="R220" s="114"/>
      <c r="S220" s="114"/>
      <c r="T220" s="114"/>
      <c r="U220" s="114"/>
      <c r="V220" s="114"/>
      <c r="W220" s="114"/>
      <c r="X220" s="114"/>
      <c r="Y220" s="114"/>
      <c r="Z220" s="114"/>
      <c r="AA220" s="114"/>
      <c r="AB220" s="114"/>
      <c r="AC220" s="114"/>
      <c r="AD220" s="114"/>
      <c r="AE220" s="114"/>
      <c r="AF220" s="114"/>
      <c r="AG220" s="114"/>
      <c r="AH220" s="114"/>
      <c r="AI220" s="114"/>
      <c r="AJ220" s="114"/>
      <c r="AK220" s="114"/>
      <c r="AL220" s="114"/>
      <c r="AM220" s="114"/>
      <c r="AN220" s="114"/>
      <c r="AO220" s="114"/>
      <c r="AP220" s="114"/>
      <c r="AQ220" s="114"/>
      <c r="AR220" s="114"/>
    </row>
    <row r="221" spans="16:44" x14ac:dyDescent="0.2">
      <c r="P221" s="114"/>
      <c r="Q221" s="114"/>
      <c r="R221" s="114"/>
      <c r="S221" s="114"/>
      <c r="T221" s="114"/>
      <c r="U221" s="114"/>
      <c r="V221" s="114"/>
      <c r="W221" s="114"/>
      <c r="X221" s="114"/>
      <c r="Y221" s="114"/>
      <c r="Z221" s="114"/>
      <c r="AA221" s="114"/>
      <c r="AB221" s="114"/>
      <c r="AC221" s="114"/>
      <c r="AD221" s="114"/>
      <c r="AE221" s="114"/>
      <c r="AF221" s="114"/>
      <c r="AG221" s="114"/>
      <c r="AH221" s="114"/>
      <c r="AI221" s="114"/>
      <c r="AJ221" s="114"/>
      <c r="AK221" s="114"/>
      <c r="AL221" s="114"/>
      <c r="AM221" s="114"/>
      <c r="AN221" s="114"/>
      <c r="AO221" s="114"/>
      <c r="AP221" s="114"/>
      <c r="AQ221" s="114"/>
      <c r="AR221" s="114"/>
    </row>
    <row r="222" spans="16:44" x14ac:dyDescent="0.2">
      <c r="P222" s="114"/>
      <c r="Q222" s="114"/>
      <c r="R222" s="114"/>
      <c r="S222" s="114"/>
      <c r="T222" s="114"/>
      <c r="U222" s="114"/>
      <c r="V222" s="114"/>
      <c r="W222" s="114"/>
      <c r="X222" s="114"/>
      <c r="Y222" s="114"/>
      <c r="Z222" s="114"/>
      <c r="AA222" s="114"/>
      <c r="AB222" s="114"/>
      <c r="AC222" s="114"/>
      <c r="AD222" s="114"/>
      <c r="AE222" s="114"/>
      <c r="AF222" s="114"/>
      <c r="AG222" s="114"/>
      <c r="AH222" s="114"/>
      <c r="AI222" s="114"/>
      <c r="AJ222" s="114"/>
      <c r="AK222" s="114"/>
      <c r="AL222" s="114"/>
      <c r="AM222" s="114"/>
      <c r="AN222" s="114"/>
      <c r="AO222" s="114"/>
      <c r="AP222" s="114"/>
      <c r="AQ222" s="114"/>
      <c r="AR222" s="114"/>
    </row>
    <row r="223" spans="16:44" x14ac:dyDescent="0.2">
      <c r="P223" s="114"/>
      <c r="Q223" s="114"/>
      <c r="R223" s="114"/>
      <c r="S223" s="114"/>
      <c r="T223" s="114"/>
      <c r="U223" s="114"/>
      <c r="V223" s="114"/>
      <c r="W223" s="114"/>
      <c r="X223" s="114"/>
      <c r="Y223" s="114"/>
      <c r="Z223" s="114"/>
      <c r="AA223" s="114"/>
      <c r="AB223" s="114"/>
      <c r="AC223" s="114"/>
      <c r="AD223" s="114"/>
      <c r="AE223" s="114"/>
      <c r="AF223" s="114"/>
      <c r="AG223" s="114"/>
      <c r="AH223" s="114"/>
      <c r="AI223" s="114"/>
      <c r="AJ223" s="114"/>
      <c r="AK223" s="114"/>
      <c r="AL223" s="114"/>
      <c r="AM223" s="114"/>
      <c r="AN223" s="114"/>
      <c r="AO223" s="114"/>
      <c r="AP223" s="114"/>
      <c r="AQ223" s="114"/>
      <c r="AR223" s="114"/>
    </row>
    <row r="224" spans="16:44" x14ac:dyDescent="0.2">
      <c r="P224" s="114"/>
      <c r="Q224" s="114"/>
      <c r="R224" s="114"/>
      <c r="S224" s="114"/>
      <c r="T224" s="114"/>
      <c r="U224" s="114"/>
      <c r="V224" s="114"/>
      <c r="W224" s="114"/>
      <c r="X224" s="114"/>
      <c r="Y224" s="114"/>
      <c r="Z224" s="114"/>
      <c r="AA224" s="114"/>
      <c r="AB224" s="114"/>
      <c r="AC224" s="114"/>
      <c r="AD224" s="114"/>
      <c r="AE224" s="114"/>
      <c r="AF224" s="114"/>
      <c r="AG224" s="114"/>
      <c r="AH224" s="114"/>
      <c r="AI224" s="114"/>
      <c r="AJ224" s="114"/>
      <c r="AK224" s="114"/>
      <c r="AL224" s="114"/>
      <c r="AM224" s="114"/>
      <c r="AN224" s="114"/>
      <c r="AO224" s="114"/>
      <c r="AP224" s="114"/>
      <c r="AQ224" s="114"/>
      <c r="AR224" s="114"/>
    </row>
    <row r="225" spans="16:44" x14ac:dyDescent="0.2">
      <c r="P225" s="114"/>
      <c r="Q225" s="114"/>
      <c r="R225" s="114"/>
      <c r="S225" s="114"/>
      <c r="T225" s="114"/>
      <c r="U225" s="114"/>
      <c r="V225" s="114"/>
      <c r="W225" s="114"/>
      <c r="X225" s="114"/>
      <c r="Y225" s="114"/>
      <c r="Z225" s="114"/>
      <c r="AA225" s="114"/>
      <c r="AB225" s="114"/>
      <c r="AC225" s="114"/>
      <c r="AD225" s="114"/>
      <c r="AE225" s="114"/>
      <c r="AF225" s="114"/>
      <c r="AG225" s="114"/>
      <c r="AH225" s="114"/>
      <c r="AI225" s="114"/>
      <c r="AJ225" s="114"/>
      <c r="AK225" s="114"/>
      <c r="AL225" s="114"/>
      <c r="AM225" s="114"/>
      <c r="AN225" s="114"/>
      <c r="AO225" s="114"/>
      <c r="AP225" s="114"/>
      <c r="AQ225" s="114"/>
      <c r="AR225" s="114"/>
    </row>
    <row r="226" spans="16:44" x14ac:dyDescent="0.2">
      <c r="P226" s="114"/>
      <c r="Q226" s="114"/>
      <c r="R226" s="114"/>
      <c r="S226" s="114"/>
      <c r="T226" s="114"/>
      <c r="U226" s="114"/>
      <c r="V226" s="114"/>
      <c r="W226" s="114"/>
      <c r="X226" s="114"/>
      <c r="Y226" s="114"/>
      <c r="Z226" s="114"/>
      <c r="AA226" s="114"/>
      <c r="AB226" s="114"/>
      <c r="AC226" s="114"/>
      <c r="AD226" s="114"/>
      <c r="AE226" s="114"/>
      <c r="AF226" s="114"/>
      <c r="AG226" s="114"/>
      <c r="AH226" s="114"/>
      <c r="AI226" s="114"/>
      <c r="AJ226" s="114"/>
      <c r="AK226" s="114"/>
      <c r="AL226" s="114"/>
      <c r="AM226" s="114"/>
      <c r="AN226" s="114"/>
      <c r="AO226" s="114"/>
      <c r="AP226" s="114"/>
      <c r="AQ226" s="114"/>
      <c r="AR226" s="114"/>
    </row>
    <row r="227" spans="16:44" x14ac:dyDescent="0.2">
      <c r="P227" s="114"/>
      <c r="Q227" s="114"/>
      <c r="R227" s="114"/>
      <c r="S227" s="114"/>
      <c r="T227" s="114"/>
      <c r="U227" s="114"/>
      <c r="V227" s="114"/>
      <c r="W227" s="114"/>
      <c r="X227" s="114"/>
      <c r="Y227" s="114"/>
      <c r="Z227" s="114"/>
      <c r="AA227" s="114"/>
      <c r="AB227" s="114"/>
      <c r="AC227" s="114"/>
      <c r="AD227" s="114"/>
      <c r="AE227" s="114"/>
      <c r="AF227" s="114"/>
      <c r="AG227" s="114"/>
      <c r="AH227" s="114"/>
      <c r="AI227" s="114"/>
      <c r="AJ227" s="114"/>
      <c r="AK227" s="114"/>
      <c r="AL227" s="114"/>
      <c r="AM227" s="114"/>
      <c r="AN227" s="114"/>
      <c r="AO227" s="114"/>
      <c r="AP227" s="114"/>
      <c r="AQ227" s="114"/>
      <c r="AR227" s="114"/>
    </row>
    <row r="228" spans="16:44" x14ac:dyDescent="0.2">
      <c r="P228" s="114"/>
      <c r="Q228" s="114"/>
      <c r="R228" s="114"/>
      <c r="S228" s="114"/>
      <c r="T228" s="114"/>
      <c r="U228" s="114"/>
      <c r="V228" s="114"/>
      <c r="W228" s="114"/>
      <c r="X228" s="114"/>
      <c r="Y228" s="114"/>
      <c r="Z228" s="114"/>
      <c r="AA228" s="114"/>
      <c r="AB228" s="114"/>
      <c r="AC228" s="114"/>
      <c r="AD228" s="114"/>
      <c r="AE228" s="114"/>
      <c r="AF228" s="114"/>
      <c r="AG228" s="114"/>
      <c r="AH228" s="114"/>
      <c r="AI228" s="114"/>
      <c r="AJ228" s="114"/>
      <c r="AK228" s="114"/>
      <c r="AL228" s="114"/>
      <c r="AM228" s="114"/>
      <c r="AN228" s="114"/>
      <c r="AO228" s="114"/>
      <c r="AP228" s="114"/>
      <c r="AQ228" s="114"/>
      <c r="AR228" s="114"/>
    </row>
    <row r="229" spans="16:44" x14ac:dyDescent="0.2">
      <c r="P229" s="114"/>
      <c r="Q229" s="114"/>
      <c r="R229" s="114"/>
      <c r="S229" s="114"/>
      <c r="T229" s="114"/>
      <c r="U229" s="114"/>
      <c r="V229" s="114"/>
      <c r="W229" s="114"/>
      <c r="X229" s="114"/>
      <c r="Y229" s="114"/>
      <c r="Z229" s="114"/>
      <c r="AA229" s="114"/>
      <c r="AB229" s="114"/>
      <c r="AC229" s="114"/>
      <c r="AD229" s="114"/>
      <c r="AE229" s="114"/>
      <c r="AF229" s="114"/>
      <c r="AG229" s="114"/>
      <c r="AH229" s="114"/>
      <c r="AI229" s="114"/>
      <c r="AJ229" s="114"/>
      <c r="AK229" s="114"/>
      <c r="AL229" s="114"/>
      <c r="AM229" s="114"/>
      <c r="AN229" s="114"/>
      <c r="AO229" s="114"/>
      <c r="AP229" s="114"/>
      <c r="AQ229" s="114"/>
      <c r="AR229" s="114"/>
    </row>
    <row r="230" spans="16:44" x14ac:dyDescent="0.2">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c r="AO230" s="114"/>
      <c r="AP230" s="114"/>
      <c r="AQ230" s="114"/>
      <c r="AR230" s="114"/>
    </row>
    <row r="231" spans="16:44" x14ac:dyDescent="0.2">
      <c r="P231" s="114"/>
      <c r="Q231" s="114"/>
      <c r="R231" s="114"/>
      <c r="S231" s="114"/>
      <c r="T231" s="114"/>
      <c r="U231" s="114"/>
      <c r="V231" s="114"/>
      <c r="W231" s="114"/>
      <c r="X231" s="114"/>
      <c r="Y231" s="114"/>
      <c r="Z231" s="114"/>
      <c r="AA231" s="114"/>
      <c r="AB231" s="114"/>
      <c r="AC231" s="114"/>
      <c r="AD231" s="114"/>
      <c r="AE231" s="114"/>
      <c r="AF231" s="114"/>
      <c r="AG231" s="114"/>
      <c r="AH231" s="114"/>
      <c r="AI231" s="114"/>
      <c r="AJ231" s="114"/>
      <c r="AK231" s="114"/>
      <c r="AL231" s="114"/>
      <c r="AM231" s="114"/>
      <c r="AN231" s="114"/>
      <c r="AO231" s="114"/>
      <c r="AP231" s="114"/>
      <c r="AQ231" s="114"/>
      <c r="AR231" s="114"/>
    </row>
    <row r="232" spans="16:44" x14ac:dyDescent="0.2">
      <c r="P232" s="114"/>
      <c r="Q232" s="114"/>
      <c r="R232" s="114"/>
      <c r="S232" s="114"/>
      <c r="T232" s="114"/>
      <c r="U232" s="114"/>
      <c r="V232" s="114"/>
      <c r="W232" s="114"/>
      <c r="X232" s="114"/>
      <c r="Y232" s="114"/>
      <c r="Z232" s="114"/>
      <c r="AA232" s="114"/>
      <c r="AB232" s="114"/>
      <c r="AC232" s="114"/>
      <c r="AD232" s="114"/>
      <c r="AE232" s="114"/>
      <c r="AF232" s="114"/>
      <c r="AG232" s="114"/>
      <c r="AH232" s="114"/>
      <c r="AI232" s="114"/>
      <c r="AJ232" s="114"/>
      <c r="AK232" s="114"/>
      <c r="AL232" s="114"/>
      <c r="AM232" s="114"/>
      <c r="AN232" s="114"/>
      <c r="AO232" s="114"/>
      <c r="AP232" s="114"/>
      <c r="AQ232" s="114"/>
      <c r="AR232" s="114"/>
    </row>
    <row r="233" spans="16:44" x14ac:dyDescent="0.2">
      <c r="P233" s="114"/>
      <c r="Q233" s="114"/>
      <c r="R233" s="114"/>
      <c r="S233" s="114"/>
      <c r="T233" s="114"/>
      <c r="U233" s="114"/>
      <c r="V233" s="114"/>
      <c r="W233" s="114"/>
      <c r="X233" s="114"/>
      <c r="Y233" s="114"/>
      <c r="Z233" s="114"/>
      <c r="AA233" s="114"/>
      <c r="AB233" s="114"/>
      <c r="AC233" s="114"/>
      <c r="AD233" s="114"/>
      <c r="AE233" s="114"/>
      <c r="AF233" s="114"/>
      <c r="AG233" s="114"/>
      <c r="AH233" s="114"/>
      <c r="AI233" s="114"/>
      <c r="AJ233" s="114"/>
      <c r="AK233" s="114"/>
      <c r="AL233" s="114"/>
      <c r="AM233" s="114"/>
      <c r="AN233" s="114"/>
      <c r="AO233" s="114"/>
      <c r="AP233" s="114"/>
      <c r="AQ233" s="114"/>
      <c r="AR233" s="114"/>
    </row>
    <row r="234" spans="16:44" x14ac:dyDescent="0.2">
      <c r="P234" s="114"/>
      <c r="Q234" s="114"/>
      <c r="R234" s="114"/>
      <c r="S234" s="114"/>
      <c r="T234" s="114"/>
      <c r="U234" s="114"/>
      <c r="V234" s="114"/>
      <c r="W234" s="114"/>
      <c r="X234" s="114"/>
      <c r="Y234" s="114"/>
      <c r="Z234" s="114"/>
      <c r="AA234" s="114"/>
      <c r="AB234" s="114"/>
      <c r="AC234" s="114"/>
      <c r="AD234" s="114"/>
      <c r="AE234" s="114"/>
      <c r="AF234" s="114"/>
      <c r="AG234" s="114"/>
      <c r="AH234" s="114"/>
      <c r="AI234" s="114"/>
      <c r="AJ234" s="114"/>
      <c r="AK234" s="114"/>
      <c r="AL234" s="114"/>
      <c r="AM234" s="114"/>
      <c r="AN234" s="114"/>
      <c r="AO234" s="114"/>
      <c r="AP234" s="114"/>
      <c r="AQ234" s="114"/>
      <c r="AR234" s="114"/>
    </row>
    <row r="235" spans="16:44" x14ac:dyDescent="0.2">
      <c r="P235" s="114"/>
      <c r="Q235" s="114"/>
      <c r="R235" s="114"/>
      <c r="S235" s="114"/>
      <c r="T235" s="114"/>
      <c r="U235" s="114"/>
      <c r="V235" s="114"/>
      <c r="W235" s="114"/>
      <c r="X235" s="114"/>
      <c r="Y235" s="114"/>
      <c r="Z235" s="114"/>
      <c r="AA235" s="114"/>
      <c r="AB235" s="114"/>
      <c r="AC235" s="114"/>
      <c r="AD235" s="114"/>
      <c r="AE235" s="114"/>
      <c r="AF235" s="114"/>
      <c r="AG235" s="114"/>
      <c r="AH235" s="114"/>
      <c r="AI235" s="114"/>
      <c r="AJ235" s="114"/>
      <c r="AK235" s="114"/>
      <c r="AL235" s="114"/>
      <c r="AM235" s="114"/>
      <c r="AN235" s="114"/>
      <c r="AO235" s="114"/>
      <c r="AP235" s="114"/>
      <c r="AQ235" s="114"/>
      <c r="AR235" s="114"/>
    </row>
    <row r="236" spans="16:44" x14ac:dyDescent="0.2">
      <c r="P236" s="114"/>
      <c r="Q236" s="114"/>
      <c r="R236" s="114"/>
      <c r="S236" s="114"/>
      <c r="T236" s="114"/>
      <c r="U236" s="114"/>
      <c r="V236" s="114"/>
      <c r="W236" s="114"/>
      <c r="X236" s="114"/>
      <c r="Y236" s="114"/>
      <c r="Z236" s="114"/>
      <c r="AA236" s="114"/>
      <c r="AB236" s="114"/>
      <c r="AC236" s="114"/>
      <c r="AD236" s="114"/>
      <c r="AE236" s="114"/>
      <c r="AF236" s="114"/>
      <c r="AG236" s="114"/>
      <c r="AH236" s="114"/>
      <c r="AI236" s="114"/>
      <c r="AJ236" s="114"/>
      <c r="AK236" s="114"/>
      <c r="AL236" s="114"/>
      <c r="AM236" s="114"/>
      <c r="AN236" s="114"/>
      <c r="AO236" s="114"/>
      <c r="AP236" s="114"/>
      <c r="AQ236" s="114"/>
      <c r="AR236" s="114"/>
    </row>
    <row r="237" spans="16:44" x14ac:dyDescent="0.2">
      <c r="P237" s="114"/>
      <c r="Q237" s="114"/>
      <c r="R237" s="114"/>
      <c r="S237" s="114"/>
      <c r="T237" s="114"/>
      <c r="U237" s="114"/>
      <c r="V237" s="114"/>
      <c r="W237" s="114"/>
      <c r="X237" s="114"/>
      <c r="Y237" s="114"/>
      <c r="Z237" s="114"/>
      <c r="AA237" s="114"/>
      <c r="AB237" s="114"/>
      <c r="AC237" s="114"/>
      <c r="AD237" s="114"/>
      <c r="AE237" s="114"/>
      <c r="AF237" s="114"/>
      <c r="AG237" s="114"/>
      <c r="AH237" s="114"/>
      <c r="AI237" s="114"/>
      <c r="AJ237" s="114"/>
      <c r="AK237" s="114"/>
      <c r="AL237" s="114"/>
      <c r="AM237" s="114"/>
      <c r="AN237" s="114"/>
      <c r="AO237" s="114"/>
      <c r="AP237" s="114"/>
      <c r="AQ237" s="114"/>
      <c r="AR237" s="114"/>
    </row>
    <row r="238" spans="16:44" x14ac:dyDescent="0.2">
      <c r="P238" s="114"/>
      <c r="Q238" s="114"/>
      <c r="R238" s="114"/>
      <c r="S238" s="114"/>
      <c r="T238" s="114"/>
      <c r="U238" s="114"/>
      <c r="V238" s="114"/>
      <c r="W238" s="114"/>
      <c r="X238" s="114"/>
      <c r="Y238" s="114"/>
      <c r="Z238" s="114"/>
      <c r="AA238" s="114"/>
      <c r="AB238" s="114"/>
      <c r="AC238" s="114"/>
      <c r="AD238" s="114"/>
      <c r="AE238" s="114"/>
      <c r="AF238" s="114"/>
      <c r="AG238" s="114"/>
      <c r="AH238" s="114"/>
      <c r="AI238" s="114"/>
      <c r="AJ238" s="114"/>
      <c r="AK238" s="114"/>
      <c r="AL238" s="114"/>
      <c r="AM238" s="114"/>
      <c r="AN238" s="114"/>
      <c r="AO238" s="114"/>
      <c r="AP238" s="114"/>
      <c r="AQ238" s="114"/>
      <c r="AR238" s="114"/>
    </row>
    <row r="239" spans="16:44" x14ac:dyDescent="0.2">
      <c r="P239" s="114"/>
      <c r="Q239" s="114"/>
      <c r="R239" s="114"/>
      <c r="S239" s="114"/>
      <c r="T239" s="114"/>
      <c r="U239" s="114"/>
      <c r="V239" s="114"/>
      <c r="W239" s="114"/>
      <c r="X239" s="114"/>
      <c r="Y239" s="114"/>
      <c r="Z239" s="114"/>
      <c r="AA239" s="114"/>
      <c r="AB239" s="114"/>
      <c r="AC239" s="114"/>
      <c r="AD239" s="114"/>
      <c r="AE239" s="114"/>
      <c r="AF239" s="114"/>
      <c r="AG239" s="114"/>
      <c r="AH239" s="114"/>
      <c r="AI239" s="114"/>
      <c r="AJ239" s="114"/>
      <c r="AK239" s="114"/>
      <c r="AL239" s="114"/>
      <c r="AM239" s="114"/>
      <c r="AN239" s="114"/>
      <c r="AO239" s="114"/>
      <c r="AP239" s="114"/>
      <c r="AQ239" s="114"/>
      <c r="AR239" s="114"/>
    </row>
    <row r="240" spans="16:44" x14ac:dyDescent="0.2">
      <c r="P240" s="114"/>
      <c r="Q240" s="114"/>
      <c r="R240" s="114"/>
      <c r="S240" s="114"/>
      <c r="T240" s="114"/>
      <c r="U240" s="114"/>
      <c r="V240" s="114"/>
      <c r="W240" s="114"/>
      <c r="X240" s="114"/>
      <c r="Y240" s="114"/>
      <c r="Z240" s="114"/>
      <c r="AA240" s="114"/>
      <c r="AB240" s="114"/>
      <c r="AC240" s="114"/>
      <c r="AD240" s="114"/>
      <c r="AE240" s="114"/>
      <c r="AF240" s="114"/>
      <c r="AG240" s="114"/>
      <c r="AH240" s="114"/>
      <c r="AI240" s="114"/>
      <c r="AJ240" s="114"/>
      <c r="AK240" s="114"/>
      <c r="AL240" s="114"/>
      <c r="AM240" s="114"/>
      <c r="AN240" s="114"/>
      <c r="AO240" s="114"/>
      <c r="AP240" s="114"/>
      <c r="AQ240" s="114"/>
      <c r="AR240" s="114"/>
    </row>
    <row r="241" spans="16:44" x14ac:dyDescent="0.2">
      <c r="P241" s="114"/>
      <c r="Q241" s="114"/>
      <c r="R241" s="114"/>
      <c r="S241" s="114"/>
      <c r="T241" s="114"/>
      <c r="U241" s="114"/>
      <c r="V241" s="114"/>
      <c r="W241" s="114"/>
      <c r="X241" s="114"/>
      <c r="Y241" s="114"/>
      <c r="Z241" s="114"/>
      <c r="AA241" s="114"/>
      <c r="AB241" s="114"/>
      <c r="AC241" s="114"/>
      <c r="AD241" s="114"/>
      <c r="AE241" s="114"/>
      <c r="AF241" s="114"/>
      <c r="AG241" s="114"/>
      <c r="AH241" s="114"/>
      <c r="AI241" s="114"/>
      <c r="AJ241" s="114"/>
      <c r="AK241" s="114"/>
      <c r="AL241" s="114"/>
      <c r="AM241" s="114"/>
      <c r="AN241" s="114"/>
      <c r="AO241" s="114"/>
      <c r="AP241" s="114"/>
      <c r="AQ241" s="114"/>
      <c r="AR241" s="114"/>
    </row>
    <row r="242" spans="16:44" x14ac:dyDescent="0.2">
      <c r="P242" s="114"/>
      <c r="Q242" s="114"/>
      <c r="R242" s="114"/>
      <c r="S242" s="114"/>
      <c r="T242" s="114"/>
      <c r="U242" s="114"/>
      <c r="V242" s="114"/>
      <c r="W242" s="114"/>
      <c r="X242" s="114"/>
      <c r="Y242" s="114"/>
      <c r="Z242" s="114"/>
      <c r="AA242" s="114"/>
      <c r="AB242" s="114"/>
      <c r="AC242" s="114"/>
      <c r="AD242" s="114"/>
      <c r="AE242" s="114"/>
      <c r="AF242" s="114"/>
      <c r="AG242" s="114"/>
      <c r="AH242" s="114"/>
      <c r="AI242" s="114"/>
      <c r="AJ242" s="114"/>
      <c r="AK242" s="114"/>
      <c r="AL242" s="114"/>
      <c r="AM242" s="114"/>
      <c r="AN242" s="114"/>
      <c r="AO242" s="114"/>
      <c r="AP242" s="114"/>
      <c r="AQ242" s="114"/>
      <c r="AR242" s="114"/>
    </row>
    <row r="243" spans="16:44" x14ac:dyDescent="0.2">
      <c r="P243" s="114"/>
      <c r="Q243" s="114"/>
      <c r="R243" s="114"/>
      <c r="S243" s="114"/>
      <c r="T243" s="114"/>
      <c r="U243" s="114"/>
      <c r="V243" s="114"/>
      <c r="W243" s="114"/>
      <c r="X243" s="114"/>
      <c r="Y243" s="114"/>
      <c r="Z243" s="114"/>
      <c r="AA243" s="114"/>
      <c r="AB243" s="114"/>
      <c r="AC243" s="114"/>
      <c r="AD243" s="114"/>
      <c r="AE243" s="114"/>
      <c r="AF243" s="114"/>
      <c r="AG243" s="114"/>
      <c r="AH243" s="114"/>
      <c r="AI243" s="114"/>
      <c r="AJ243" s="114"/>
      <c r="AK243" s="114"/>
      <c r="AL243" s="114"/>
      <c r="AM243" s="114"/>
      <c r="AN243" s="114"/>
      <c r="AO243" s="114"/>
      <c r="AP243" s="114"/>
      <c r="AQ243" s="114"/>
      <c r="AR243" s="114"/>
    </row>
    <row r="244" spans="16:44" x14ac:dyDescent="0.2">
      <c r="P244" s="114"/>
      <c r="Q244" s="114"/>
      <c r="R244" s="114"/>
      <c r="S244" s="114"/>
      <c r="T244" s="114"/>
      <c r="U244" s="114"/>
      <c r="V244" s="114"/>
      <c r="W244" s="114"/>
      <c r="X244" s="114"/>
      <c r="Y244" s="114"/>
      <c r="Z244" s="114"/>
      <c r="AA244" s="114"/>
      <c r="AB244" s="114"/>
      <c r="AC244" s="114"/>
      <c r="AD244" s="114"/>
      <c r="AE244" s="114"/>
      <c r="AF244" s="114"/>
      <c r="AG244" s="114"/>
      <c r="AH244" s="114"/>
      <c r="AI244" s="114"/>
      <c r="AJ244" s="114"/>
      <c r="AK244" s="114"/>
      <c r="AL244" s="114"/>
      <c r="AM244" s="114"/>
      <c r="AN244" s="114"/>
      <c r="AO244" s="114"/>
      <c r="AP244" s="114"/>
      <c r="AQ244" s="114"/>
      <c r="AR244" s="114"/>
    </row>
    <row r="245" spans="16:44" x14ac:dyDescent="0.2">
      <c r="P245" s="114"/>
      <c r="Q245" s="114"/>
      <c r="R245" s="114"/>
      <c r="S245" s="114"/>
      <c r="T245" s="114"/>
      <c r="U245" s="114"/>
      <c r="V245" s="114"/>
      <c r="W245" s="114"/>
      <c r="X245" s="114"/>
      <c r="Y245" s="114"/>
      <c r="Z245" s="114"/>
      <c r="AA245" s="114"/>
      <c r="AB245" s="114"/>
      <c r="AC245" s="114"/>
      <c r="AD245" s="114"/>
      <c r="AE245" s="114"/>
      <c r="AF245" s="114"/>
      <c r="AG245" s="114"/>
      <c r="AH245" s="114"/>
      <c r="AI245" s="114"/>
      <c r="AJ245" s="114"/>
      <c r="AK245" s="114"/>
      <c r="AL245" s="114"/>
      <c r="AM245" s="114"/>
      <c r="AN245" s="114"/>
      <c r="AO245" s="114"/>
      <c r="AP245" s="114"/>
      <c r="AQ245" s="114"/>
      <c r="AR245" s="114"/>
    </row>
    <row r="246" spans="16:44" x14ac:dyDescent="0.2">
      <c r="P246" s="114"/>
      <c r="Q246" s="114"/>
      <c r="R246" s="114"/>
      <c r="S246" s="114"/>
      <c r="T246" s="114"/>
      <c r="U246" s="114"/>
      <c r="V246" s="114"/>
      <c r="W246" s="114"/>
      <c r="X246" s="114"/>
      <c r="Y246" s="114"/>
      <c r="Z246" s="114"/>
      <c r="AA246" s="114"/>
      <c r="AB246" s="114"/>
      <c r="AC246" s="114"/>
      <c r="AD246" s="114"/>
      <c r="AE246" s="114"/>
      <c r="AF246" s="114"/>
      <c r="AG246" s="114"/>
      <c r="AH246" s="114"/>
      <c r="AI246" s="114"/>
      <c r="AJ246" s="114"/>
      <c r="AK246" s="114"/>
      <c r="AL246" s="114"/>
      <c r="AM246" s="114"/>
      <c r="AN246" s="114"/>
      <c r="AO246" s="114"/>
      <c r="AP246" s="114"/>
      <c r="AQ246" s="114"/>
      <c r="AR246" s="114"/>
    </row>
    <row r="247" spans="16:44" x14ac:dyDescent="0.2">
      <c r="P247" s="114"/>
      <c r="Q247" s="114"/>
      <c r="R247" s="114"/>
      <c r="S247" s="114"/>
      <c r="T247" s="114"/>
      <c r="U247" s="114"/>
      <c r="V247" s="114"/>
      <c r="W247" s="114"/>
      <c r="X247" s="114"/>
      <c r="Y247" s="114"/>
      <c r="Z247" s="114"/>
      <c r="AA247" s="114"/>
      <c r="AB247" s="114"/>
      <c r="AC247" s="114"/>
      <c r="AD247" s="114"/>
      <c r="AE247" s="114"/>
      <c r="AF247" s="114"/>
      <c r="AG247" s="114"/>
      <c r="AH247" s="114"/>
      <c r="AI247" s="114"/>
      <c r="AJ247" s="114"/>
      <c r="AK247" s="114"/>
      <c r="AL247" s="114"/>
      <c r="AM247" s="114"/>
      <c r="AN247" s="114"/>
      <c r="AO247" s="114"/>
      <c r="AP247" s="114"/>
      <c r="AQ247" s="114"/>
      <c r="AR247" s="114"/>
    </row>
    <row r="248" spans="16:44" x14ac:dyDescent="0.2">
      <c r="P248" s="114"/>
      <c r="Q248" s="114"/>
      <c r="R248" s="114"/>
      <c r="S248" s="114"/>
      <c r="T248" s="114"/>
      <c r="U248" s="114"/>
      <c r="V248" s="114"/>
      <c r="W248" s="114"/>
      <c r="X248" s="114"/>
      <c r="Y248" s="114"/>
      <c r="Z248" s="114"/>
      <c r="AA248" s="114"/>
      <c r="AB248" s="114"/>
      <c r="AC248" s="114"/>
      <c r="AD248" s="114"/>
      <c r="AE248" s="114"/>
      <c r="AF248" s="114"/>
      <c r="AG248" s="114"/>
      <c r="AH248" s="114"/>
      <c r="AI248" s="114"/>
      <c r="AJ248" s="114"/>
      <c r="AK248" s="114"/>
      <c r="AL248" s="114"/>
      <c r="AM248" s="114"/>
      <c r="AN248" s="114"/>
      <c r="AO248" s="114"/>
      <c r="AP248" s="114"/>
      <c r="AQ248" s="114"/>
      <c r="AR248" s="114"/>
    </row>
    <row r="249" spans="16:44" x14ac:dyDescent="0.2">
      <c r="P249" s="114"/>
      <c r="Q249" s="114"/>
      <c r="R249" s="114"/>
      <c r="S249" s="114"/>
      <c r="T249" s="114"/>
      <c r="U249" s="114"/>
      <c r="V249" s="114"/>
      <c r="W249" s="114"/>
      <c r="X249" s="114"/>
      <c r="Y249" s="114"/>
      <c r="Z249" s="114"/>
      <c r="AA249" s="114"/>
      <c r="AB249" s="114"/>
      <c r="AC249" s="114"/>
      <c r="AD249" s="114"/>
      <c r="AE249" s="114"/>
      <c r="AF249" s="114"/>
      <c r="AG249" s="114"/>
      <c r="AH249" s="114"/>
      <c r="AI249" s="114"/>
      <c r="AJ249" s="114"/>
      <c r="AK249" s="114"/>
      <c r="AL249" s="114"/>
      <c r="AM249" s="114"/>
      <c r="AN249" s="114"/>
      <c r="AO249" s="114"/>
      <c r="AP249" s="114"/>
      <c r="AQ249" s="114"/>
      <c r="AR249" s="114"/>
    </row>
    <row r="250" spans="16:44" x14ac:dyDescent="0.2">
      <c r="P250" s="114"/>
      <c r="Q250" s="114"/>
      <c r="R250" s="114"/>
      <c r="S250" s="114"/>
      <c r="T250" s="114"/>
      <c r="U250" s="114"/>
      <c r="V250" s="114"/>
      <c r="W250" s="114"/>
      <c r="X250" s="114"/>
      <c r="Y250" s="114"/>
      <c r="Z250" s="114"/>
      <c r="AA250" s="114"/>
      <c r="AB250" s="114"/>
      <c r="AC250" s="114"/>
      <c r="AD250" s="114"/>
      <c r="AE250" s="114"/>
      <c r="AF250" s="114"/>
      <c r="AG250" s="114"/>
      <c r="AH250" s="114"/>
      <c r="AI250" s="114"/>
      <c r="AJ250" s="114"/>
      <c r="AK250" s="114"/>
      <c r="AL250" s="114"/>
      <c r="AM250" s="114"/>
      <c r="AN250" s="114"/>
      <c r="AO250" s="114"/>
      <c r="AP250" s="114"/>
      <c r="AQ250" s="114"/>
      <c r="AR250" s="114"/>
    </row>
    <row r="251" spans="16:44" x14ac:dyDescent="0.2">
      <c r="P251" s="114"/>
      <c r="Q251" s="114"/>
      <c r="R251" s="114"/>
      <c r="S251" s="114"/>
      <c r="T251" s="114"/>
      <c r="U251" s="114"/>
      <c r="V251" s="114"/>
      <c r="W251" s="114"/>
      <c r="X251" s="114"/>
      <c r="Y251" s="114"/>
      <c r="Z251" s="114"/>
      <c r="AA251" s="114"/>
      <c r="AB251" s="114"/>
      <c r="AC251" s="114"/>
      <c r="AD251" s="114"/>
      <c r="AE251" s="114"/>
      <c r="AF251" s="114"/>
      <c r="AG251" s="114"/>
      <c r="AH251" s="114"/>
      <c r="AI251" s="114"/>
      <c r="AJ251" s="114"/>
      <c r="AK251" s="114"/>
      <c r="AL251" s="114"/>
      <c r="AM251" s="114"/>
      <c r="AN251" s="114"/>
      <c r="AO251" s="114"/>
      <c r="AP251" s="114"/>
      <c r="AQ251" s="114"/>
      <c r="AR251" s="114"/>
    </row>
    <row r="252" spans="16:44" x14ac:dyDescent="0.2">
      <c r="P252" s="114"/>
      <c r="Q252" s="114"/>
      <c r="R252" s="114"/>
      <c r="S252" s="114"/>
      <c r="T252" s="114"/>
      <c r="U252" s="114"/>
      <c r="V252" s="114"/>
      <c r="W252" s="114"/>
      <c r="X252" s="114"/>
      <c r="Y252" s="114"/>
      <c r="Z252" s="114"/>
      <c r="AA252" s="114"/>
      <c r="AB252" s="114"/>
      <c r="AC252" s="114"/>
      <c r="AD252" s="114"/>
      <c r="AE252" s="114"/>
      <c r="AF252" s="114"/>
      <c r="AG252" s="114"/>
      <c r="AH252" s="114"/>
      <c r="AI252" s="114"/>
      <c r="AJ252" s="114"/>
      <c r="AK252" s="114"/>
      <c r="AL252" s="114"/>
      <c r="AM252" s="114"/>
      <c r="AN252" s="114"/>
      <c r="AO252" s="114"/>
      <c r="AP252" s="114"/>
      <c r="AQ252" s="114"/>
      <c r="AR252" s="114"/>
    </row>
    <row r="253" spans="16:44" x14ac:dyDescent="0.2">
      <c r="P253" s="114"/>
      <c r="Q253" s="114"/>
      <c r="R253" s="114"/>
      <c r="S253" s="114"/>
      <c r="T253" s="114"/>
      <c r="U253" s="114"/>
      <c r="V253" s="114"/>
      <c r="W253" s="114"/>
      <c r="X253" s="114"/>
      <c r="Y253" s="114"/>
      <c r="Z253" s="114"/>
      <c r="AA253" s="114"/>
      <c r="AB253" s="114"/>
      <c r="AC253" s="114"/>
      <c r="AD253" s="114"/>
      <c r="AE253" s="114"/>
      <c r="AF253" s="114"/>
      <c r="AG253" s="114"/>
      <c r="AH253" s="114"/>
      <c r="AI253" s="114"/>
      <c r="AJ253" s="114"/>
      <c r="AK253" s="114"/>
      <c r="AL253" s="114"/>
      <c r="AM253" s="114"/>
      <c r="AN253" s="114"/>
      <c r="AO253" s="114"/>
      <c r="AP253" s="114"/>
      <c r="AQ253" s="114"/>
      <c r="AR253" s="114"/>
    </row>
    <row r="254" spans="16:44" x14ac:dyDescent="0.2">
      <c r="P254" s="114"/>
      <c r="Q254" s="114"/>
      <c r="R254" s="114"/>
      <c r="S254" s="114"/>
      <c r="T254" s="114"/>
      <c r="U254" s="114"/>
      <c r="V254" s="114"/>
      <c r="W254" s="114"/>
      <c r="X254" s="114"/>
      <c r="Y254" s="114"/>
      <c r="Z254" s="114"/>
      <c r="AA254" s="114"/>
      <c r="AB254" s="114"/>
      <c r="AC254" s="114"/>
      <c r="AD254" s="114"/>
      <c r="AE254" s="114"/>
      <c r="AF254" s="114"/>
      <c r="AG254" s="114"/>
      <c r="AH254" s="114"/>
      <c r="AI254" s="114"/>
      <c r="AJ254" s="114"/>
      <c r="AK254" s="114"/>
      <c r="AL254" s="114"/>
      <c r="AM254" s="114"/>
      <c r="AN254" s="114"/>
      <c r="AO254" s="114"/>
      <c r="AP254" s="114"/>
      <c r="AQ254" s="114"/>
      <c r="AR254" s="114"/>
    </row>
  </sheetData>
  <pageMargins left="0.6" right="0.59" top="0.5" bottom="0.5" header="0.5" footer="0.5"/>
  <pageSetup scale="80" orientation="portrait" verticalDpi="300" copies="0"/>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3"/>
  <dimension ref="A1:AO68"/>
  <sheetViews>
    <sheetView zoomScale="60" zoomScaleNormal="60" workbookViewId="0">
      <pane xSplit="3" ySplit="6" topLeftCell="D7" activePane="bottomRight" state="frozen"/>
      <selection pane="topRight" activeCell="D1" sqref="D1"/>
      <selection pane="bottomLeft" activeCell="A7" sqref="A7"/>
      <selection pane="bottomRight"/>
    </sheetView>
  </sheetViews>
  <sheetFormatPr defaultColWidth="9.140625" defaultRowHeight="12.75" x14ac:dyDescent="0.2"/>
  <cols>
    <col min="1" max="1" width="26.85546875" style="6" customWidth="1"/>
    <col min="2" max="2" width="7" style="6" customWidth="1"/>
    <col min="3" max="3" width="3" style="6" customWidth="1"/>
    <col min="4" max="4" width="10.7109375" style="6" customWidth="1"/>
    <col min="5" max="5" width="8.85546875" style="6" customWidth="1"/>
    <col min="6" max="6" width="4" style="6" customWidth="1"/>
    <col min="7" max="8" width="9.140625" style="6"/>
    <col min="9" max="9" width="3.42578125" style="6" customWidth="1"/>
    <col min="10" max="11" width="10.7109375" style="6" customWidth="1"/>
    <col min="12" max="12" width="4.140625" style="6" customWidth="1"/>
    <col min="13" max="14" width="11.5703125" style="6" customWidth="1"/>
    <col min="15" max="15" width="2.42578125" style="6" customWidth="1"/>
    <col min="16" max="17" width="10" style="6" customWidth="1"/>
    <col min="18" max="18" width="3.85546875" style="6" customWidth="1"/>
    <col min="19" max="20" width="10.5703125" style="6" customWidth="1"/>
    <col min="21" max="21" width="4.42578125" style="6" customWidth="1"/>
    <col min="22" max="23" width="11.42578125" style="6" customWidth="1"/>
    <col min="24" max="24" width="3.28515625" style="6" customWidth="1"/>
    <col min="25" max="26" width="11" style="6" customWidth="1"/>
    <col min="27" max="27" width="4.5703125" style="6" customWidth="1"/>
    <col min="28" max="29" width="13.5703125" style="6" customWidth="1"/>
    <col min="30" max="30" width="3.7109375" style="6" customWidth="1"/>
    <col min="31" max="32" width="11.85546875" style="6" customWidth="1"/>
    <col min="33" max="33" width="4.5703125" style="6" customWidth="1"/>
    <col min="34" max="35" width="10.140625" style="6" customWidth="1"/>
    <col min="36" max="36" width="8.42578125" style="6" customWidth="1"/>
    <col min="37" max="37" width="9.42578125" style="6" customWidth="1"/>
    <col min="38" max="38" width="5" style="6" customWidth="1"/>
    <col min="39" max="39" width="9.42578125" style="6" customWidth="1"/>
    <col min="40" max="40" width="5.42578125" style="6" customWidth="1"/>
    <col min="41" max="41" width="9.85546875" style="6" customWidth="1"/>
    <col min="42" max="16384" width="9.140625" style="6"/>
  </cols>
  <sheetData>
    <row r="1" spans="1:41" x14ac:dyDescent="0.2">
      <c r="A1" s="148" t="s">
        <v>385</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row>
    <row r="2" spans="1:41" x14ac:dyDescent="0.2">
      <c r="E2" s="134" t="s">
        <v>305</v>
      </c>
      <c r="G2" s="134" t="s">
        <v>304</v>
      </c>
      <c r="J2" s="134" t="s">
        <v>303</v>
      </c>
      <c r="M2" s="134" t="s">
        <v>302</v>
      </c>
      <c r="P2" s="134" t="s">
        <v>301</v>
      </c>
      <c r="S2" s="134" t="s">
        <v>300</v>
      </c>
      <c r="V2" s="134" t="s">
        <v>299</v>
      </c>
      <c r="Y2" s="134" t="s">
        <v>298</v>
      </c>
      <c r="AC2" s="134" t="s">
        <v>297</v>
      </c>
      <c r="AE2" s="134" t="s">
        <v>296</v>
      </c>
      <c r="AH2" s="134" t="s">
        <v>295</v>
      </c>
      <c r="AM2" s="147" t="s">
        <v>294</v>
      </c>
    </row>
    <row r="3" spans="1:41" x14ac:dyDescent="0.2">
      <c r="D3" s="139" t="s">
        <v>293</v>
      </c>
      <c r="E3" s="138"/>
      <c r="G3" s="139" t="s">
        <v>292</v>
      </c>
      <c r="H3" s="138"/>
      <c r="J3" s="139" t="s">
        <v>291</v>
      </c>
      <c r="K3" s="138"/>
      <c r="M3" s="139" t="s">
        <v>290</v>
      </c>
      <c r="N3" s="138"/>
      <c r="P3" s="139" t="s">
        <v>289</v>
      </c>
      <c r="Q3" s="138"/>
      <c r="S3" s="139" t="s">
        <v>288</v>
      </c>
      <c r="T3" s="138"/>
      <c r="V3" s="139" t="s">
        <v>287</v>
      </c>
      <c r="W3" s="138"/>
      <c r="Y3" s="139" t="s">
        <v>286</v>
      </c>
      <c r="Z3" s="138"/>
      <c r="AB3" s="139" t="s">
        <v>285</v>
      </c>
      <c r="AC3" s="138"/>
      <c r="AE3" s="139" t="s">
        <v>284</v>
      </c>
      <c r="AF3" s="138"/>
      <c r="AH3" s="139" t="s">
        <v>283</v>
      </c>
      <c r="AI3" s="138"/>
      <c r="AK3" s="144"/>
      <c r="AL3" s="144"/>
      <c r="AM3" s="144" t="s">
        <v>282</v>
      </c>
      <c r="AN3" s="144"/>
      <c r="AO3" s="144"/>
    </row>
    <row r="4" spans="1:41" x14ac:dyDescent="0.2">
      <c r="A4" s="35" t="s">
        <v>281</v>
      </c>
      <c r="B4" s="134" t="s">
        <v>280</v>
      </c>
      <c r="D4" s="35" t="s">
        <v>277</v>
      </c>
      <c r="E4" s="19" t="s">
        <v>278</v>
      </c>
      <c r="G4" s="35" t="s">
        <v>277</v>
      </c>
      <c r="H4" s="19" t="s">
        <v>278</v>
      </c>
      <c r="J4" s="35" t="s">
        <v>279</v>
      </c>
      <c r="K4" s="19" t="s">
        <v>278</v>
      </c>
      <c r="M4" s="35" t="s">
        <v>277</v>
      </c>
      <c r="N4" s="19" t="s">
        <v>278</v>
      </c>
      <c r="P4" s="35" t="s">
        <v>277</v>
      </c>
      <c r="Q4" s="19" t="s">
        <v>229</v>
      </c>
      <c r="S4" s="35" t="s">
        <v>277</v>
      </c>
      <c r="T4" s="19" t="s">
        <v>278</v>
      </c>
      <c r="V4" s="35" t="s">
        <v>277</v>
      </c>
      <c r="W4" s="19" t="s">
        <v>278</v>
      </c>
      <c r="Y4" s="35" t="s">
        <v>279</v>
      </c>
      <c r="Z4" s="19" t="s">
        <v>278</v>
      </c>
      <c r="AA4" s="134"/>
      <c r="AB4" s="35" t="s">
        <v>277</v>
      </c>
      <c r="AC4" s="19" t="s">
        <v>278</v>
      </c>
      <c r="AE4" s="35" t="s">
        <v>277</v>
      </c>
      <c r="AF4" s="19" t="s">
        <v>278</v>
      </c>
      <c r="AH4" s="35" t="s">
        <v>277</v>
      </c>
      <c r="AI4" s="134" t="s">
        <v>276</v>
      </c>
      <c r="AK4" s="146" t="s">
        <v>200</v>
      </c>
      <c r="AL4" s="142"/>
      <c r="AM4" s="146" t="s">
        <v>275</v>
      </c>
      <c r="AN4" s="142"/>
      <c r="AO4" s="142" t="s">
        <v>274</v>
      </c>
    </row>
    <row r="5" spans="1:41" x14ac:dyDescent="0.2">
      <c r="A5" s="138"/>
      <c r="B5" s="138"/>
      <c r="C5" s="138"/>
      <c r="D5" s="137" t="s">
        <v>114</v>
      </c>
      <c r="E5" s="145" t="s">
        <v>273</v>
      </c>
      <c r="F5" s="138"/>
      <c r="G5" s="137" t="s">
        <v>114</v>
      </c>
      <c r="H5" s="137" t="s">
        <v>271</v>
      </c>
      <c r="I5" s="138"/>
      <c r="J5" s="137" t="s">
        <v>226</v>
      </c>
      <c r="K5" s="137" t="s">
        <v>271</v>
      </c>
      <c r="L5" s="138"/>
      <c r="M5" s="137" t="s">
        <v>114</v>
      </c>
      <c r="N5" s="137" t="s">
        <v>271</v>
      </c>
      <c r="O5" s="138"/>
      <c r="P5" s="137" t="s">
        <v>114</v>
      </c>
      <c r="Q5" s="137" t="s">
        <v>225</v>
      </c>
      <c r="S5" s="137" t="s">
        <v>114</v>
      </c>
      <c r="T5" s="145" t="s">
        <v>272</v>
      </c>
      <c r="U5" s="138"/>
      <c r="V5" s="137" t="s">
        <v>114</v>
      </c>
      <c r="W5" s="137" t="s">
        <v>271</v>
      </c>
      <c r="X5" s="138"/>
      <c r="Y5" s="137" t="s">
        <v>226</v>
      </c>
      <c r="Z5" s="137" t="s">
        <v>271</v>
      </c>
      <c r="AA5" s="19"/>
      <c r="AB5" s="137" t="s">
        <v>114</v>
      </c>
      <c r="AC5" s="137" t="s">
        <v>271</v>
      </c>
      <c r="AD5" s="138"/>
      <c r="AE5" s="137" t="s">
        <v>114</v>
      </c>
      <c r="AF5" s="137" t="s">
        <v>271</v>
      </c>
      <c r="AG5" s="138"/>
      <c r="AH5" s="137" t="s">
        <v>114</v>
      </c>
      <c r="AI5" s="145" t="s">
        <v>270</v>
      </c>
      <c r="AK5" s="144" t="s">
        <v>269</v>
      </c>
      <c r="AL5" s="144"/>
      <c r="AM5" s="144" t="s">
        <v>268</v>
      </c>
      <c r="AN5" s="144"/>
      <c r="AO5" s="144" t="s">
        <v>267</v>
      </c>
    </row>
    <row r="6" spans="1:41" x14ac:dyDescent="0.2">
      <c r="H6" s="134"/>
      <c r="R6" s="143"/>
      <c r="T6" s="134" t="s">
        <v>266</v>
      </c>
      <c r="AA6" s="19"/>
      <c r="AF6" s="134"/>
      <c r="AK6" s="142"/>
      <c r="AL6" s="142"/>
      <c r="AM6" s="142"/>
      <c r="AN6" s="142"/>
      <c r="AO6" s="142"/>
    </row>
    <row r="7" spans="1:41" x14ac:dyDescent="0.2">
      <c r="AK7" s="142"/>
      <c r="AL7" s="142"/>
      <c r="AN7" s="142"/>
      <c r="AO7" s="142"/>
    </row>
    <row r="8" spans="1:41" x14ac:dyDescent="0.2">
      <c r="A8" s="134" t="s">
        <v>15</v>
      </c>
      <c r="B8" s="141">
        <v>4.3</v>
      </c>
      <c r="D8" s="135">
        <v>9460</v>
      </c>
      <c r="E8" s="135">
        <v>9460</v>
      </c>
      <c r="G8" s="135">
        <v>18060</v>
      </c>
      <c r="H8" s="135">
        <v>18060</v>
      </c>
      <c r="J8" s="135">
        <v>120400</v>
      </c>
      <c r="K8" s="135">
        <v>100000</v>
      </c>
      <c r="M8" s="135">
        <v>130806</v>
      </c>
      <c r="N8" s="135">
        <v>130806</v>
      </c>
      <c r="P8" s="135">
        <v>109220</v>
      </c>
      <c r="Q8" s="135">
        <v>109219</v>
      </c>
      <c r="S8" s="135">
        <v>73788</v>
      </c>
      <c r="T8" s="135">
        <v>72917</v>
      </c>
      <c r="V8" s="135">
        <v>39130</v>
      </c>
      <c r="W8" s="135">
        <v>38720</v>
      </c>
      <c r="Y8" s="135">
        <v>43175</v>
      </c>
      <c r="Z8" s="135">
        <v>43175</v>
      </c>
      <c r="AA8" s="135"/>
      <c r="AB8" s="135">
        <v>124153.3160875</v>
      </c>
      <c r="AC8" s="135">
        <v>118152.3336425</v>
      </c>
      <c r="AE8" s="135">
        <v>96418.062726250006</v>
      </c>
      <c r="AF8" s="135">
        <v>96256.02297250001</v>
      </c>
      <c r="AH8" s="135">
        <v>62630.018291250002</v>
      </c>
      <c r="AI8" s="135">
        <v>62334.351958530002</v>
      </c>
      <c r="AK8" s="136">
        <v>145975</v>
      </c>
      <c r="AL8" s="136"/>
      <c r="AM8" s="136">
        <v>156079</v>
      </c>
      <c r="AN8" s="136"/>
      <c r="AO8" s="136">
        <f>159141-3062</f>
        <v>156079</v>
      </c>
    </row>
    <row r="9" spans="1:41" x14ac:dyDescent="0.2">
      <c r="A9" s="134" t="s">
        <v>16</v>
      </c>
      <c r="B9" s="141">
        <v>8.3000000000000007</v>
      </c>
      <c r="D9" s="135">
        <v>18260</v>
      </c>
      <c r="E9" s="140" t="s">
        <v>255</v>
      </c>
      <c r="G9" s="135">
        <v>34860</v>
      </c>
      <c r="H9" s="135">
        <v>34860</v>
      </c>
      <c r="J9" s="135">
        <v>232400</v>
      </c>
      <c r="K9" s="135">
        <v>23701</v>
      </c>
      <c r="M9" s="135">
        <v>252486</v>
      </c>
      <c r="N9" s="135">
        <v>252646</v>
      </c>
      <c r="P9" s="135">
        <v>210820</v>
      </c>
      <c r="Q9" s="135">
        <v>210820</v>
      </c>
      <c r="S9" s="135">
        <v>142428</v>
      </c>
      <c r="T9" s="135">
        <v>142428</v>
      </c>
      <c r="V9" s="135">
        <v>75530</v>
      </c>
      <c r="W9" s="135">
        <v>75530</v>
      </c>
      <c r="Y9" s="135">
        <v>83335</v>
      </c>
      <c r="Z9" s="135">
        <v>83438</v>
      </c>
      <c r="AA9" s="135"/>
      <c r="AB9" s="135">
        <v>239643.56806125003</v>
      </c>
      <c r="AC9" s="135">
        <v>239643.56806125003</v>
      </c>
      <c r="AE9" s="135">
        <v>186108.71989375001</v>
      </c>
      <c r="AF9" s="135">
        <v>186108.71989375001</v>
      </c>
      <c r="AH9" s="135">
        <v>120891.57709875001</v>
      </c>
      <c r="AI9" s="135">
        <v>121839.630912425</v>
      </c>
      <c r="AK9" s="136">
        <v>281766</v>
      </c>
      <c r="AL9" s="136"/>
      <c r="AM9" s="136">
        <v>301270</v>
      </c>
      <c r="AN9" s="136"/>
      <c r="AO9" s="136">
        <v>301070</v>
      </c>
    </row>
    <row r="10" spans="1:41" x14ac:dyDescent="0.2">
      <c r="A10" s="134" t="s">
        <v>17</v>
      </c>
      <c r="B10" s="141">
        <v>0.7</v>
      </c>
      <c r="D10" s="135">
        <v>1540</v>
      </c>
      <c r="E10" s="135">
        <v>6260</v>
      </c>
      <c r="G10" s="135">
        <v>2940</v>
      </c>
      <c r="H10" s="135">
        <v>1030</v>
      </c>
      <c r="J10" s="135">
        <v>19600</v>
      </c>
      <c r="K10" s="135">
        <v>19975</v>
      </c>
      <c r="M10" s="135">
        <v>21294</v>
      </c>
      <c r="N10" s="135">
        <v>21226</v>
      </c>
      <c r="P10" s="135">
        <v>17780</v>
      </c>
      <c r="Q10" s="135">
        <v>17800</v>
      </c>
      <c r="S10" s="135">
        <v>12500</v>
      </c>
      <c r="T10" s="135">
        <v>11678</v>
      </c>
      <c r="V10" s="135">
        <v>7500</v>
      </c>
      <c r="W10" s="135">
        <v>7500</v>
      </c>
      <c r="Y10" s="135">
        <v>8205</v>
      </c>
      <c r="Z10" s="135">
        <v>8205</v>
      </c>
      <c r="AA10" s="135"/>
      <c r="AB10" s="135">
        <v>20211.979080000001</v>
      </c>
      <c r="AC10" s="135">
        <v>8236.4696600000007</v>
      </c>
      <c r="AE10" s="135">
        <v>15695.809888750002</v>
      </c>
      <c r="AF10" s="135">
        <v>0</v>
      </c>
      <c r="AH10" s="135">
        <v>10195.276751250001</v>
      </c>
      <c r="AI10" s="135">
        <v>0</v>
      </c>
      <c r="AK10" s="136">
        <v>23763</v>
      </c>
      <c r="AL10" s="136"/>
      <c r="AM10" s="136">
        <v>0</v>
      </c>
      <c r="AN10" s="136"/>
      <c r="AO10" s="136">
        <v>0</v>
      </c>
    </row>
    <row r="11" spans="1:41" x14ac:dyDescent="0.2">
      <c r="A11" s="134" t="s">
        <v>18</v>
      </c>
      <c r="B11" s="141">
        <v>1.1000000000000001</v>
      </c>
      <c r="D11" s="135">
        <v>2420</v>
      </c>
      <c r="E11" s="135">
        <v>2497</v>
      </c>
      <c r="G11" s="135">
        <v>4620</v>
      </c>
      <c r="H11" s="135">
        <v>4620</v>
      </c>
      <c r="J11" s="135">
        <v>30800</v>
      </c>
      <c r="K11" s="135">
        <v>31378</v>
      </c>
      <c r="M11" s="135">
        <v>33462</v>
      </c>
      <c r="N11" s="135">
        <v>33447</v>
      </c>
      <c r="P11" s="135">
        <v>27940</v>
      </c>
      <c r="Q11" s="135">
        <v>28104</v>
      </c>
      <c r="S11" s="135">
        <v>18876</v>
      </c>
      <c r="T11" s="135">
        <v>18876</v>
      </c>
      <c r="V11" s="135">
        <v>10010</v>
      </c>
      <c r="W11" s="135">
        <v>10010</v>
      </c>
      <c r="Y11" s="135">
        <v>16692</v>
      </c>
      <c r="Z11" s="135">
        <v>16692</v>
      </c>
      <c r="AA11" s="135"/>
      <c r="AB11" s="135">
        <v>31760.894046250003</v>
      </c>
      <c r="AC11" s="135">
        <v>31760.894046250003</v>
      </c>
      <c r="AE11" s="135">
        <v>24665.31653</v>
      </c>
      <c r="AF11" s="135">
        <v>24646.57723875</v>
      </c>
      <c r="AH11" s="135">
        <v>16022.094018750002</v>
      </c>
      <c r="AI11" s="135">
        <v>16148.5842346875</v>
      </c>
      <c r="AK11" s="136">
        <v>37343</v>
      </c>
      <c r="AL11" s="136"/>
      <c r="AM11" s="136">
        <v>38509</v>
      </c>
      <c r="AN11" s="136"/>
      <c r="AO11" s="136">
        <v>38508</v>
      </c>
    </row>
    <row r="12" spans="1:41" x14ac:dyDescent="0.2">
      <c r="A12" s="134" t="s">
        <v>19</v>
      </c>
      <c r="B12" s="141">
        <v>0.8</v>
      </c>
      <c r="D12" s="135">
        <v>1760</v>
      </c>
      <c r="E12" s="140" t="s">
        <v>255</v>
      </c>
      <c r="G12" s="135">
        <v>3360</v>
      </c>
      <c r="H12" s="135">
        <v>8347</v>
      </c>
      <c r="J12" s="135">
        <v>22400</v>
      </c>
      <c r="K12" s="135">
        <v>22468</v>
      </c>
      <c r="M12" s="135">
        <v>24336</v>
      </c>
      <c r="N12" s="135">
        <v>23669</v>
      </c>
      <c r="P12" s="135">
        <v>20320</v>
      </c>
      <c r="Q12" s="135">
        <v>21544</v>
      </c>
      <c r="S12" s="135">
        <v>13728</v>
      </c>
      <c r="T12" s="135">
        <v>13728</v>
      </c>
      <c r="V12" s="135">
        <v>7500</v>
      </c>
      <c r="W12" s="135">
        <v>7500</v>
      </c>
      <c r="Y12" s="135">
        <v>8230</v>
      </c>
      <c r="Z12" s="135">
        <v>8230</v>
      </c>
      <c r="AA12" s="135"/>
      <c r="AB12" s="135">
        <v>23098.932243750001</v>
      </c>
      <c r="AC12" s="135">
        <v>22572.027466250001</v>
      </c>
      <c r="AE12" s="135">
        <v>17937.910971249999</v>
      </c>
      <c r="AF12" s="135">
        <v>18584</v>
      </c>
      <c r="AH12" s="135">
        <v>11652.53222375</v>
      </c>
      <c r="AI12" s="135">
        <v>13123.165345580001</v>
      </c>
      <c r="AK12" s="136">
        <v>27158</v>
      </c>
      <c r="AL12" s="136"/>
      <c r="AM12" s="136">
        <v>26705</v>
      </c>
      <c r="AN12" s="136"/>
      <c r="AO12" s="136">
        <v>26704</v>
      </c>
    </row>
    <row r="13" spans="1:41" x14ac:dyDescent="0.2">
      <c r="A13" s="134" t="s">
        <v>20</v>
      </c>
      <c r="B13" s="141">
        <v>14.5</v>
      </c>
      <c r="D13" s="135">
        <v>31900</v>
      </c>
      <c r="E13" s="135">
        <v>31900</v>
      </c>
      <c r="G13" s="135">
        <v>60900</v>
      </c>
      <c r="H13" s="135">
        <v>60900</v>
      </c>
      <c r="J13" s="135">
        <v>406000</v>
      </c>
      <c r="K13" s="135">
        <v>413136</v>
      </c>
      <c r="M13" s="135">
        <v>441090</v>
      </c>
      <c r="N13" s="135">
        <v>438149</v>
      </c>
      <c r="P13" s="135">
        <v>368300</v>
      </c>
      <c r="Q13" s="135">
        <v>368300</v>
      </c>
      <c r="S13" s="135">
        <v>248820</v>
      </c>
      <c r="T13" s="135">
        <v>248820</v>
      </c>
      <c r="V13" s="135">
        <v>131950</v>
      </c>
      <c r="W13" s="135">
        <v>131950</v>
      </c>
      <c r="Y13" s="135">
        <v>145590</v>
      </c>
      <c r="Z13" s="135">
        <v>145462</v>
      </c>
      <c r="AA13" s="135"/>
      <c r="AB13" s="135">
        <v>418655.60812750005</v>
      </c>
      <c r="AC13" s="135">
        <v>395794.77511375002</v>
      </c>
      <c r="AE13" s="135">
        <v>325130.01012125</v>
      </c>
      <c r="AF13" s="135">
        <v>325130.01012125</v>
      </c>
      <c r="AH13" s="135">
        <v>211195.11932125001</v>
      </c>
      <c r="AI13" s="135">
        <v>211053.60239835249</v>
      </c>
      <c r="AK13" s="136">
        <v>492241</v>
      </c>
      <c r="AL13" s="136"/>
      <c r="AM13" s="136">
        <v>514609</v>
      </c>
      <c r="AN13" s="136"/>
      <c r="AO13" s="136">
        <v>507260</v>
      </c>
    </row>
    <row r="14" spans="1:41" x14ac:dyDescent="0.2">
      <c r="A14" s="134" t="s">
        <v>265</v>
      </c>
      <c r="B14" s="141" t="s">
        <v>264</v>
      </c>
      <c r="D14" s="135">
        <v>2420</v>
      </c>
      <c r="E14" s="135">
        <v>2147</v>
      </c>
      <c r="G14" s="135">
        <v>4620</v>
      </c>
      <c r="H14" s="135">
        <v>4620</v>
      </c>
      <c r="J14" s="135">
        <v>30800</v>
      </c>
      <c r="K14" s="135">
        <v>31354</v>
      </c>
      <c r="M14" s="135">
        <v>33462</v>
      </c>
      <c r="N14" s="135">
        <v>33462</v>
      </c>
      <c r="P14" s="135">
        <v>27940</v>
      </c>
      <c r="Q14" s="135">
        <v>27918</v>
      </c>
      <c r="S14" s="135">
        <v>18876</v>
      </c>
      <c r="T14" s="135">
        <v>18902</v>
      </c>
      <c r="V14" s="135">
        <v>10010</v>
      </c>
      <c r="W14" s="135">
        <v>9749</v>
      </c>
      <c r="Y14" s="135">
        <v>11045</v>
      </c>
      <c r="Z14" s="135">
        <v>10375</v>
      </c>
      <c r="AA14" s="135"/>
      <c r="AB14" s="135">
        <v>31760.894046250003</v>
      </c>
      <c r="AC14" s="135">
        <v>31678.220702500003</v>
      </c>
      <c r="AE14" s="35" t="s">
        <v>263</v>
      </c>
      <c r="AF14" s="35" t="s">
        <v>263</v>
      </c>
      <c r="AH14" s="35" t="s">
        <v>263</v>
      </c>
      <c r="AI14" s="35" t="s">
        <v>263</v>
      </c>
      <c r="AK14" s="35" t="s">
        <v>263</v>
      </c>
      <c r="AL14" s="136"/>
      <c r="AM14" s="35" t="s">
        <v>263</v>
      </c>
      <c r="AN14" s="136"/>
      <c r="AO14" s="35" t="s">
        <v>263</v>
      </c>
    </row>
    <row r="15" spans="1:41" x14ac:dyDescent="0.2">
      <c r="A15" s="134" t="s">
        <v>21</v>
      </c>
      <c r="B15" s="141">
        <v>2.4</v>
      </c>
      <c r="D15" s="135">
        <v>5280</v>
      </c>
      <c r="E15" s="135">
        <v>5280</v>
      </c>
      <c r="G15" s="135">
        <v>10080</v>
      </c>
      <c r="H15" s="135">
        <v>10080</v>
      </c>
      <c r="J15" s="135">
        <v>67200</v>
      </c>
      <c r="K15" s="135">
        <v>69559</v>
      </c>
      <c r="M15" s="135">
        <v>73008</v>
      </c>
      <c r="N15" s="135">
        <v>73008</v>
      </c>
      <c r="P15" s="135">
        <v>60960</v>
      </c>
      <c r="Q15" s="135">
        <v>57175</v>
      </c>
      <c r="S15" s="135">
        <v>41184</v>
      </c>
      <c r="T15" s="135">
        <v>41184</v>
      </c>
      <c r="V15" s="135">
        <v>21840</v>
      </c>
      <c r="W15" s="135">
        <v>21840</v>
      </c>
      <c r="Y15" s="135">
        <v>24100</v>
      </c>
      <c r="Z15" s="135">
        <v>24102</v>
      </c>
      <c r="AA15" s="135"/>
      <c r="AB15" s="135">
        <v>69295.69442</v>
      </c>
      <c r="AC15" s="135">
        <v>69295.69442</v>
      </c>
      <c r="AE15" s="135">
        <v>53883.178522500006</v>
      </c>
      <c r="AF15" s="135">
        <v>53491.858028750008</v>
      </c>
      <c r="AH15" s="135">
        <v>34956.494360000004</v>
      </c>
      <c r="AI15" s="135">
        <v>33332.526436361251</v>
      </c>
      <c r="AK15" s="136">
        <v>81475</v>
      </c>
      <c r="AL15" s="136"/>
      <c r="AM15" s="136">
        <v>87115</v>
      </c>
      <c r="AN15" s="136"/>
      <c r="AO15" s="136">
        <v>85526</v>
      </c>
    </row>
    <row r="16" spans="1:41" x14ac:dyDescent="0.2">
      <c r="A16" s="134" t="s">
        <v>22</v>
      </c>
      <c r="B16" s="141" t="s">
        <v>261</v>
      </c>
      <c r="C16" s="134" t="s">
        <v>260</v>
      </c>
      <c r="D16" s="140" t="s">
        <v>255</v>
      </c>
      <c r="E16" s="140" t="s">
        <v>255</v>
      </c>
      <c r="G16" s="135">
        <v>1260</v>
      </c>
      <c r="H16" s="135">
        <v>6300</v>
      </c>
      <c r="J16" s="140" t="s">
        <v>255</v>
      </c>
      <c r="K16" s="140" t="s">
        <v>255</v>
      </c>
      <c r="M16" s="135">
        <v>16776</v>
      </c>
      <c r="N16" s="135">
        <v>16878</v>
      </c>
      <c r="P16" s="135">
        <v>12500</v>
      </c>
      <c r="Q16" s="135">
        <v>12499</v>
      </c>
      <c r="S16" s="135">
        <v>12500</v>
      </c>
      <c r="T16" s="135">
        <v>12500</v>
      </c>
      <c r="V16" s="135">
        <v>7500</v>
      </c>
      <c r="W16" s="135">
        <v>7500</v>
      </c>
      <c r="Y16" s="135">
        <v>8000</v>
      </c>
      <c r="Z16" s="135">
        <v>8000</v>
      </c>
      <c r="AA16" s="135"/>
      <c r="AB16" s="135">
        <v>19075.496181250001</v>
      </c>
      <c r="AC16" s="135">
        <v>776.02712000000008</v>
      </c>
      <c r="AE16" s="135">
        <v>8851.5593375000008</v>
      </c>
      <c r="AF16" s="135">
        <v>0</v>
      </c>
      <c r="AH16" s="135">
        <v>8000.5750525000003</v>
      </c>
      <c r="AI16" s="135">
        <v>8277.7534209349997</v>
      </c>
      <c r="AK16" s="136">
        <v>21840</v>
      </c>
      <c r="AL16" s="136"/>
      <c r="AM16" s="136">
        <v>7256</v>
      </c>
      <c r="AN16" s="136"/>
      <c r="AO16" s="136">
        <v>7256</v>
      </c>
    </row>
    <row r="17" spans="1:41" x14ac:dyDescent="0.2">
      <c r="A17" s="134" t="s">
        <v>23</v>
      </c>
      <c r="B17" s="141">
        <v>1.5</v>
      </c>
      <c r="D17" s="135">
        <v>3300</v>
      </c>
      <c r="E17" s="135">
        <v>3300</v>
      </c>
      <c r="G17" s="135">
        <v>6300</v>
      </c>
      <c r="H17" s="140" t="s">
        <v>255</v>
      </c>
      <c r="J17" s="135">
        <v>42000</v>
      </c>
      <c r="K17" s="135">
        <v>42330</v>
      </c>
      <c r="M17" s="135">
        <v>62415</v>
      </c>
      <c r="N17" s="135">
        <v>62428</v>
      </c>
      <c r="P17" s="135">
        <v>52302</v>
      </c>
      <c r="Q17" s="135">
        <v>52302</v>
      </c>
      <c r="S17" s="135">
        <v>34713</v>
      </c>
      <c r="T17" s="135">
        <v>34713</v>
      </c>
      <c r="V17" s="135">
        <v>17583</v>
      </c>
      <c r="W17" s="135">
        <v>17583</v>
      </c>
      <c r="Y17" s="135">
        <v>19577</v>
      </c>
      <c r="Z17" s="135">
        <v>19547</v>
      </c>
      <c r="AA17" s="135"/>
      <c r="AB17" s="135">
        <v>54849.354333125004</v>
      </c>
      <c r="AC17" s="135">
        <v>54849.354333125004</v>
      </c>
      <c r="AE17" s="135">
        <v>33633.720860000001</v>
      </c>
      <c r="AF17" s="135">
        <v>33633.720860000001</v>
      </c>
      <c r="AH17" s="135">
        <v>21847.808975</v>
      </c>
      <c r="AI17" s="135">
        <v>21700.976707254998</v>
      </c>
      <c r="AK17" s="136">
        <v>50921</v>
      </c>
      <c r="AL17" s="136"/>
      <c r="AM17" s="136">
        <v>52511</v>
      </c>
      <c r="AN17" s="136"/>
      <c r="AO17" s="136">
        <v>52510</v>
      </c>
    </row>
    <row r="18" spans="1:41" x14ac:dyDescent="0.2">
      <c r="A18" s="134" t="s">
        <v>24</v>
      </c>
      <c r="B18" s="134" t="s">
        <v>261</v>
      </c>
      <c r="C18" s="134" t="s">
        <v>260</v>
      </c>
      <c r="D18" s="135">
        <v>660</v>
      </c>
      <c r="E18" s="19" t="s">
        <v>255</v>
      </c>
      <c r="G18" s="135">
        <v>1260</v>
      </c>
      <c r="H18" s="140" t="s">
        <v>255</v>
      </c>
      <c r="J18" s="135">
        <v>16500</v>
      </c>
      <c r="K18" s="135">
        <v>16860</v>
      </c>
      <c r="M18" s="135">
        <v>16776</v>
      </c>
      <c r="N18" s="135">
        <v>16970</v>
      </c>
      <c r="P18" s="135">
        <v>12500</v>
      </c>
      <c r="Q18" s="135">
        <v>12500</v>
      </c>
      <c r="S18" s="135">
        <v>12500</v>
      </c>
      <c r="T18" s="135">
        <v>12151</v>
      </c>
      <c r="V18" s="135">
        <v>7500</v>
      </c>
      <c r="W18" s="135">
        <v>7500</v>
      </c>
      <c r="Y18" s="135">
        <v>8000</v>
      </c>
      <c r="Z18" s="135">
        <v>8000</v>
      </c>
      <c r="AA18" s="135"/>
      <c r="AB18" s="135">
        <v>19075.496181250001</v>
      </c>
      <c r="AC18" s="135">
        <v>19075.496181250001</v>
      </c>
      <c r="AE18" s="135">
        <v>8851.5593375000008</v>
      </c>
      <c r="AF18" s="135">
        <v>8851.5593375000008</v>
      </c>
      <c r="AH18" s="135">
        <v>8000.5750525000003</v>
      </c>
      <c r="AI18" s="135">
        <v>116.964042115</v>
      </c>
      <c r="AK18" s="136">
        <v>21840</v>
      </c>
      <c r="AL18" s="136"/>
      <c r="AM18" s="136">
        <v>21840</v>
      </c>
      <c r="AN18" s="136"/>
      <c r="AO18" s="136">
        <f>21920-80</f>
        <v>21840</v>
      </c>
    </row>
    <row r="19" spans="1:41" x14ac:dyDescent="0.2">
      <c r="A19" s="134" t="s">
        <v>25</v>
      </c>
      <c r="B19" s="141">
        <v>17.600000000000001</v>
      </c>
      <c r="D19" s="135">
        <v>38720</v>
      </c>
      <c r="E19" s="135">
        <v>39204</v>
      </c>
      <c r="G19" s="135">
        <v>73920</v>
      </c>
      <c r="H19" s="135">
        <v>68712</v>
      </c>
      <c r="J19" s="135">
        <v>492800</v>
      </c>
      <c r="K19" s="135">
        <v>507423</v>
      </c>
      <c r="M19" s="135">
        <v>535392</v>
      </c>
      <c r="N19" s="135">
        <v>527810</v>
      </c>
      <c r="P19" s="135">
        <v>447040</v>
      </c>
      <c r="Q19" s="135">
        <v>447040</v>
      </c>
      <c r="S19" s="135">
        <v>302016</v>
      </c>
      <c r="T19" s="135">
        <v>302016</v>
      </c>
      <c r="V19" s="135">
        <v>160160</v>
      </c>
      <c r="W19" s="135">
        <v>159319</v>
      </c>
      <c r="Y19" s="135">
        <v>176710</v>
      </c>
      <c r="Z19" s="135">
        <v>169190</v>
      </c>
      <c r="AA19" s="135"/>
      <c r="AB19" s="135">
        <v>508162.17931625003</v>
      </c>
      <c r="AC19" s="135">
        <v>508162.17931625003</v>
      </c>
      <c r="AE19" s="135">
        <v>394638.45061250002</v>
      </c>
      <c r="AF19" s="135">
        <v>392158.25030000001</v>
      </c>
      <c r="AH19" s="135">
        <v>256347.99274375002</v>
      </c>
      <c r="AI19" s="135">
        <v>252525.82989701</v>
      </c>
      <c r="AK19" s="136">
        <v>597478</v>
      </c>
      <c r="AL19" s="136"/>
      <c r="AM19" s="136">
        <v>616132</v>
      </c>
      <c r="AN19" s="136"/>
      <c r="AO19" s="136">
        <v>605681</v>
      </c>
    </row>
    <row r="20" spans="1:41" x14ac:dyDescent="0.2">
      <c r="A20" s="134" t="s">
        <v>26</v>
      </c>
      <c r="B20" s="141">
        <v>1.1000000000000001</v>
      </c>
      <c r="D20" s="135">
        <v>2420</v>
      </c>
      <c r="E20" s="140" t="s">
        <v>255</v>
      </c>
      <c r="G20" s="135">
        <v>4620</v>
      </c>
      <c r="H20" s="140" t="s">
        <v>255</v>
      </c>
      <c r="J20" s="135">
        <v>30800</v>
      </c>
      <c r="K20" s="140" t="s">
        <v>255</v>
      </c>
      <c r="M20" s="135">
        <v>33462</v>
      </c>
      <c r="N20" s="135">
        <v>32776</v>
      </c>
      <c r="P20" s="135">
        <v>27940</v>
      </c>
      <c r="Q20" s="135">
        <v>28033</v>
      </c>
      <c r="S20" s="135">
        <v>18876</v>
      </c>
      <c r="T20" s="135">
        <v>18876</v>
      </c>
      <c r="V20" s="135">
        <v>10010</v>
      </c>
      <c r="W20" s="135">
        <v>10010</v>
      </c>
      <c r="Y20" s="135">
        <v>11045</v>
      </c>
      <c r="Z20" s="135">
        <v>7903</v>
      </c>
      <c r="AA20" s="135"/>
      <c r="AB20" s="135">
        <v>31760.894046250003</v>
      </c>
      <c r="AC20" s="135">
        <v>31760.894046250003</v>
      </c>
      <c r="AE20" s="135">
        <v>24665.31653</v>
      </c>
      <c r="AF20" s="135">
        <v>24665.31653</v>
      </c>
      <c r="AH20" s="135">
        <v>16022.094018750002</v>
      </c>
      <c r="AI20" s="135">
        <v>17378.3579391475</v>
      </c>
      <c r="AK20" s="136">
        <v>37343</v>
      </c>
      <c r="AL20" s="136"/>
      <c r="AM20" s="136">
        <v>38509</v>
      </c>
      <c r="AN20" s="136"/>
      <c r="AO20" s="136">
        <f>38530-21</f>
        <v>38509</v>
      </c>
    </row>
    <row r="21" spans="1:41" x14ac:dyDescent="0.2">
      <c r="A21" s="134" t="s">
        <v>27</v>
      </c>
      <c r="B21" s="141">
        <v>2.6</v>
      </c>
      <c r="D21" s="135">
        <v>5720</v>
      </c>
      <c r="E21" s="135">
        <v>5720</v>
      </c>
      <c r="G21" s="135">
        <v>10920</v>
      </c>
      <c r="H21" s="135">
        <v>10920</v>
      </c>
      <c r="J21" s="135">
        <v>72800</v>
      </c>
      <c r="K21" s="135">
        <v>73725</v>
      </c>
      <c r="M21" s="135">
        <v>89163</v>
      </c>
      <c r="N21" s="135">
        <v>88830</v>
      </c>
      <c r="P21" s="135">
        <v>74561</v>
      </c>
      <c r="Q21" s="135">
        <v>74561</v>
      </c>
      <c r="S21" s="135">
        <v>50000</v>
      </c>
      <c r="T21" s="135">
        <v>48133</v>
      </c>
      <c r="V21" s="135">
        <v>26020</v>
      </c>
      <c r="W21" s="135">
        <v>25893</v>
      </c>
      <c r="Y21" s="135">
        <v>28815</v>
      </c>
      <c r="Z21" s="135">
        <v>28815</v>
      </c>
      <c r="AA21" s="135"/>
      <c r="AB21" s="135">
        <v>78301.687563625019</v>
      </c>
      <c r="AC21" s="135">
        <v>78301.687563625019</v>
      </c>
      <c r="AE21" s="135">
        <v>58299.037390000005</v>
      </c>
      <c r="AF21" s="135">
        <v>58299.037390000005</v>
      </c>
      <c r="AH21" s="135">
        <v>37869.902993750002</v>
      </c>
      <c r="AI21" s="135">
        <v>37935.70656613</v>
      </c>
      <c r="AK21" s="136">
        <v>88264</v>
      </c>
      <c r="AL21" s="136"/>
      <c r="AM21" s="136">
        <v>91020</v>
      </c>
      <c r="AN21" s="136"/>
      <c r="AO21" s="136">
        <f>91362-342</f>
        <v>91020</v>
      </c>
    </row>
    <row r="22" spans="1:41" x14ac:dyDescent="0.2">
      <c r="A22" s="134" t="s">
        <v>28</v>
      </c>
      <c r="B22" s="141">
        <v>0.9</v>
      </c>
      <c r="D22" s="135">
        <v>1540</v>
      </c>
      <c r="E22" s="140" t="s">
        <v>255</v>
      </c>
      <c r="G22" s="135">
        <v>2940</v>
      </c>
      <c r="H22" s="135">
        <v>15403</v>
      </c>
      <c r="J22" s="135">
        <v>19600</v>
      </c>
      <c r="K22" s="135">
        <v>19609</v>
      </c>
      <c r="M22" s="135">
        <v>21294</v>
      </c>
      <c r="N22" s="135">
        <v>21315</v>
      </c>
      <c r="P22" s="135">
        <v>17780</v>
      </c>
      <c r="Q22" s="135">
        <v>17955</v>
      </c>
      <c r="S22" s="135">
        <v>12500</v>
      </c>
      <c r="T22" s="135">
        <v>12500</v>
      </c>
      <c r="V22" s="135">
        <v>25190</v>
      </c>
      <c r="W22" s="135">
        <v>25190</v>
      </c>
      <c r="Y22" s="135">
        <v>9035</v>
      </c>
      <c r="Z22" s="135">
        <v>9200</v>
      </c>
      <c r="AA22" s="135"/>
      <c r="AB22" s="135">
        <v>25893.291262500003</v>
      </c>
      <c r="AC22" s="135">
        <v>25893.291262500003</v>
      </c>
      <c r="AE22" s="135">
        <v>20180.012053750001</v>
      </c>
      <c r="AF22" s="135">
        <v>20180.012053750001</v>
      </c>
      <c r="AH22" s="135">
        <v>13108.685385000001</v>
      </c>
      <c r="AI22" s="135">
        <v>13702.29322086</v>
      </c>
      <c r="AK22" s="136">
        <v>30553</v>
      </c>
      <c r="AL22" s="136"/>
      <c r="AM22" s="136">
        <v>32669</v>
      </c>
      <c r="AN22" s="136"/>
      <c r="AO22" s="136">
        <f>41188-8519</f>
        <v>32669</v>
      </c>
    </row>
    <row r="23" spans="1:41" x14ac:dyDescent="0.2">
      <c r="A23" s="134" t="s">
        <v>29</v>
      </c>
      <c r="B23" s="134" t="s">
        <v>261</v>
      </c>
      <c r="C23" s="134" t="s">
        <v>260</v>
      </c>
      <c r="D23" s="140" t="s">
        <v>255</v>
      </c>
      <c r="E23" s="140" t="s">
        <v>255</v>
      </c>
      <c r="G23" s="140" t="s">
        <v>255</v>
      </c>
      <c r="H23" s="140" t="s">
        <v>255</v>
      </c>
      <c r="J23" s="140" t="s">
        <v>255</v>
      </c>
      <c r="K23" s="140" t="s">
        <v>255</v>
      </c>
      <c r="M23" s="140" t="s">
        <v>255</v>
      </c>
      <c r="N23" s="140" t="s">
        <v>255</v>
      </c>
      <c r="P23" s="135">
        <v>12500</v>
      </c>
      <c r="Q23" s="135">
        <v>3461</v>
      </c>
      <c r="S23" s="135">
        <v>12500</v>
      </c>
      <c r="T23" s="135">
        <v>12322</v>
      </c>
      <c r="V23" s="135">
        <v>7500</v>
      </c>
      <c r="W23" s="135">
        <v>7500</v>
      </c>
      <c r="Y23" s="135">
        <v>8000</v>
      </c>
      <c r="Z23" s="135">
        <v>8000</v>
      </c>
      <c r="AA23" s="135"/>
      <c r="AB23" s="135">
        <v>19075.496181250001</v>
      </c>
      <c r="AC23" s="135">
        <v>17058.266593750002</v>
      </c>
      <c r="AE23" s="135">
        <v>8851.5593375000008</v>
      </c>
      <c r="AF23" s="135">
        <v>8851.5593375000008</v>
      </c>
      <c r="AH23" s="135">
        <v>8000.5750525000003</v>
      </c>
      <c r="AI23" s="135">
        <v>7945.0009285200003</v>
      </c>
      <c r="AK23" s="136">
        <v>21840</v>
      </c>
      <c r="AL23" s="136"/>
      <c r="AM23" s="136">
        <v>0</v>
      </c>
      <c r="AN23" s="136"/>
      <c r="AO23" s="136">
        <v>0</v>
      </c>
    </row>
    <row r="24" spans="1:41" x14ac:dyDescent="0.2">
      <c r="A24" s="134" t="s">
        <v>30</v>
      </c>
      <c r="B24" s="141">
        <v>4.8</v>
      </c>
      <c r="D24" s="135">
        <v>10560</v>
      </c>
      <c r="E24" s="135">
        <v>10560</v>
      </c>
      <c r="G24" s="135">
        <v>20160</v>
      </c>
      <c r="H24" s="135">
        <v>20160</v>
      </c>
      <c r="J24" s="135">
        <v>134400</v>
      </c>
      <c r="K24" s="135">
        <v>136863</v>
      </c>
      <c r="M24" s="135">
        <v>146016</v>
      </c>
      <c r="N24" s="135">
        <v>146106</v>
      </c>
      <c r="P24" s="135">
        <v>121920</v>
      </c>
      <c r="Q24" s="135">
        <v>122439</v>
      </c>
      <c r="S24" s="135">
        <v>82368</v>
      </c>
      <c r="T24" s="135">
        <v>82368</v>
      </c>
      <c r="V24" s="135">
        <v>43680</v>
      </c>
      <c r="W24" s="135">
        <v>43347</v>
      </c>
      <c r="Y24" s="135">
        <v>48185</v>
      </c>
      <c r="Z24" s="135">
        <v>48962</v>
      </c>
      <c r="AA24" s="135"/>
      <c r="AB24" s="135">
        <v>138590.28652875</v>
      </c>
      <c r="AC24" s="135">
        <v>138590.28652875</v>
      </c>
      <c r="AE24" s="135">
        <v>107629.67045000001</v>
      </c>
      <c r="AF24" s="135">
        <v>107532.66706000001</v>
      </c>
      <c r="AH24" s="135">
        <v>69912.988720000008</v>
      </c>
      <c r="AI24" s="135">
        <v>70302.827707429999</v>
      </c>
      <c r="AK24" s="136">
        <v>162948</v>
      </c>
      <c r="AL24" s="136"/>
      <c r="AM24" s="136">
        <v>168036</v>
      </c>
      <c r="AN24" s="136"/>
      <c r="AO24" s="136">
        <f>168070-34</f>
        <v>168036</v>
      </c>
    </row>
    <row r="25" spans="1:41" x14ac:dyDescent="0.2">
      <c r="A25" s="134" t="s">
        <v>31</v>
      </c>
      <c r="B25" s="141">
        <v>1.2</v>
      </c>
      <c r="D25" s="135">
        <v>2640</v>
      </c>
      <c r="E25" s="135">
        <v>2640</v>
      </c>
      <c r="G25" s="135">
        <v>5040</v>
      </c>
      <c r="H25" s="135">
        <v>5040</v>
      </c>
      <c r="J25" s="135">
        <v>33600</v>
      </c>
      <c r="K25" s="135">
        <v>34255</v>
      </c>
      <c r="M25" s="135">
        <v>36504</v>
      </c>
      <c r="N25" s="135">
        <v>36402</v>
      </c>
      <c r="P25" s="135">
        <v>30480</v>
      </c>
      <c r="Q25" s="135">
        <v>30362</v>
      </c>
      <c r="S25" s="135">
        <v>20592</v>
      </c>
      <c r="T25" s="135">
        <v>20592</v>
      </c>
      <c r="V25" s="135">
        <v>10920</v>
      </c>
      <c r="W25" s="135">
        <v>10920</v>
      </c>
      <c r="Y25" s="135">
        <v>374</v>
      </c>
      <c r="Z25" s="135">
        <v>374</v>
      </c>
      <c r="AA25" s="135"/>
      <c r="AB25" s="135">
        <v>34647.84721</v>
      </c>
      <c r="AC25" s="135">
        <v>7912.3901525000001</v>
      </c>
      <c r="AE25" s="135">
        <v>26907.417612500001</v>
      </c>
      <c r="AF25" s="135">
        <v>0</v>
      </c>
      <c r="AH25" s="135">
        <v>17478.247180000002</v>
      </c>
      <c r="AI25" s="135">
        <v>17852.459803149999</v>
      </c>
      <c r="AK25" s="136">
        <v>40737</v>
      </c>
      <c r="AL25" s="136"/>
      <c r="AM25" s="136">
        <v>42009</v>
      </c>
      <c r="AN25" s="136"/>
      <c r="AO25" s="136">
        <f>46431-4422</f>
        <v>42009</v>
      </c>
    </row>
    <row r="26" spans="1:41" x14ac:dyDescent="0.2">
      <c r="A26" s="134" t="s">
        <v>32</v>
      </c>
      <c r="B26" s="134" t="s">
        <v>261</v>
      </c>
      <c r="C26" s="134" t="s">
        <v>260</v>
      </c>
      <c r="D26" s="135">
        <v>660</v>
      </c>
      <c r="E26" s="140" t="s">
        <v>255</v>
      </c>
      <c r="G26" s="135">
        <v>1260</v>
      </c>
      <c r="H26" s="140" t="s">
        <v>255</v>
      </c>
      <c r="J26" s="135">
        <v>16500</v>
      </c>
      <c r="K26" s="135">
        <v>16551</v>
      </c>
      <c r="M26" s="135">
        <v>16776</v>
      </c>
      <c r="N26" s="135">
        <v>16490</v>
      </c>
      <c r="P26" s="135">
        <v>12500</v>
      </c>
      <c r="Q26" s="135">
        <v>12112</v>
      </c>
      <c r="S26" s="135">
        <v>12500</v>
      </c>
      <c r="T26" s="135">
        <v>12500</v>
      </c>
      <c r="V26" s="135">
        <v>7500</v>
      </c>
      <c r="W26" s="135">
        <v>7500</v>
      </c>
      <c r="Y26" s="135">
        <v>8000</v>
      </c>
      <c r="Z26" s="135">
        <v>7600</v>
      </c>
      <c r="AA26" s="135"/>
      <c r="AB26" s="135">
        <v>19075.496181250001</v>
      </c>
      <c r="AC26" s="135">
        <v>12938.9294525</v>
      </c>
      <c r="AE26" s="135">
        <v>8851.5593375000008</v>
      </c>
      <c r="AF26" s="135">
        <v>8829.5131125000007</v>
      </c>
      <c r="AH26" s="135">
        <v>8000.5750525000003</v>
      </c>
      <c r="AI26" s="135">
        <v>0</v>
      </c>
      <c r="AK26" s="136">
        <v>21840</v>
      </c>
      <c r="AL26" s="136"/>
      <c r="AM26" s="136">
        <v>0</v>
      </c>
      <c r="AN26" s="136"/>
      <c r="AO26" s="136">
        <v>0</v>
      </c>
    </row>
    <row r="27" spans="1:41" x14ac:dyDescent="0.2">
      <c r="A27" s="134" t="s">
        <v>33</v>
      </c>
      <c r="B27" s="141">
        <v>1</v>
      </c>
      <c r="D27" s="135">
        <v>2200</v>
      </c>
      <c r="E27" s="135">
        <v>2200</v>
      </c>
      <c r="G27" s="135">
        <v>4200</v>
      </c>
      <c r="H27" s="135">
        <v>4200</v>
      </c>
      <c r="J27" s="135">
        <v>28000</v>
      </c>
      <c r="K27" s="135">
        <v>28449</v>
      </c>
      <c r="M27" s="135">
        <v>59514</v>
      </c>
      <c r="N27" s="135">
        <v>59682</v>
      </c>
      <c r="P27" s="135">
        <v>50017</v>
      </c>
      <c r="Q27" s="135">
        <v>50014</v>
      </c>
      <c r="S27" s="135">
        <v>32713</v>
      </c>
      <c r="T27" s="135">
        <v>32713</v>
      </c>
      <c r="V27" s="135">
        <v>15917</v>
      </c>
      <c r="W27" s="135">
        <v>15917</v>
      </c>
      <c r="Y27" s="135">
        <v>17877</v>
      </c>
      <c r="Z27" s="135">
        <v>17896</v>
      </c>
      <c r="AA27" s="135"/>
      <c r="AB27" s="135">
        <v>52349.202187000003</v>
      </c>
      <c r="AC27" s="135">
        <v>52349.202187000003</v>
      </c>
      <c r="AE27" s="135">
        <v>22423.215447500002</v>
      </c>
      <c r="AF27" s="135">
        <v>21929.380007500004</v>
      </c>
      <c r="AH27" s="135">
        <v>14564.838546250001</v>
      </c>
      <c r="AI27" s="135">
        <v>14128.5547766125</v>
      </c>
      <c r="AK27" s="136">
        <v>33948</v>
      </c>
      <c r="AL27" s="136"/>
      <c r="AM27" s="136">
        <v>35007</v>
      </c>
      <c r="AN27" s="136"/>
      <c r="AO27" s="136">
        <v>33947.894249165904</v>
      </c>
    </row>
    <row r="28" spans="1:41" x14ac:dyDescent="0.2">
      <c r="A28" s="134" t="s">
        <v>34</v>
      </c>
      <c r="B28" s="141">
        <v>0.8</v>
      </c>
      <c r="D28" s="135">
        <v>1760</v>
      </c>
      <c r="E28" s="140" t="s">
        <v>255</v>
      </c>
      <c r="G28" s="135">
        <v>3360</v>
      </c>
      <c r="H28" s="140" t="s">
        <v>255</v>
      </c>
      <c r="J28" s="135">
        <v>22400</v>
      </c>
      <c r="K28" s="135">
        <v>22985</v>
      </c>
      <c r="M28" s="135">
        <v>24336</v>
      </c>
      <c r="N28" s="135">
        <v>23801</v>
      </c>
      <c r="P28" s="135">
        <v>20320</v>
      </c>
      <c r="Q28" s="135">
        <v>20320</v>
      </c>
      <c r="S28" s="135">
        <v>13728</v>
      </c>
      <c r="T28" s="135">
        <v>13728</v>
      </c>
      <c r="V28" s="135">
        <v>7500</v>
      </c>
      <c r="W28" s="135">
        <v>7500</v>
      </c>
      <c r="Y28" s="135">
        <v>8230</v>
      </c>
      <c r="Z28" s="135">
        <v>6026</v>
      </c>
      <c r="AA28" s="135"/>
      <c r="AB28" s="135">
        <v>23098.932243750001</v>
      </c>
      <c r="AC28" s="135">
        <v>23098.932243750001</v>
      </c>
      <c r="AE28" s="135">
        <v>17937.910971249999</v>
      </c>
      <c r="AF28" s="135">
        <v>17793.508197499999</v>
      </c>
      <c r="AH28" s="135">
        <v>11652.53222375</v>
      </c>
      <c r="AI28" s="135">
        <v>11459.014869945</v>
      </c>
      <c r="AK28" s="136">
        <v>27158</v>
      </c>
      <c r="AL28" s="136"/>
      <c r="AM28" s="136">
        <v>27158</v>
      </c>
      <c r="AN28" s="136"/>
      <c r="AO28" s="136">
        <v>27157.804214433399</v>
      </c>
    </row>
    <row r="29" spans="1:41" x14ac:dyDescent="0.2">
      <c r="A29" s="134" t="s">
        <v>35</v>
      </c>
      <c r="B29" s="141">
        <v>1.1000000000000001</v>
      </c>
      <c r="D29" s="135">
        <v>2420</v>
      </c>
      <c r="E29" s="135">
        <v>2154</v>
      </c>
      <c r="G29" s="135">
        <v>4620</v>
      </c>
      <c r="H29" s="135">
        <v>4620</v>
      </c>
      <c r="J29" s="135">
        <v>30800</v>
      </c>
      <c r="K29" s="135">
        <v>31020</v>
      </c>
      <c r="M29" s="135">
        <v>33462</v>
      </c>
      <c r="N29" s="135">
        <v>33461</v>
      </c>
      <c r="P29" s="135">
        <v>27940</v>
      </c>
      <c r="Q29" s="135">
        <v>28686</v>
      </c>
      <c r="S29" s="135">
        <v>18876</v>
      </c>
      <c r="T29" s="135">
        <v>18876</v>
      </c>
      <c r="V29" s="135">
        <v>10010</v>
      </c>
      <c r="W29" s="135">
        <v>10010</v>
      </c>
      <c r="Y29" s="135">
        <v>16692</v>
      </c>
      <c r="Z29" s="135">
        <v>16426</v>
      </c>
      <c r="AA29" s="135"/>
      <c r="AB29" s="135">
        <v>31760.894046250003</v>
      </c>
      <c r="AC29" s="135">
        <v>31760.894046250003</v>
      </c>
      <c r="AE29" s="135">
        <v>24665.31653</v>
      </c>
      <c r="AF29" s="135">
        <v>24665.31653</v>
      </c>
      <c r="AH29" s="135">
        <v>16022.094018750002</v>
      </c>
      <c r="AI29" s="135">
        <v>15732.10569127875</v>
      </c>
      <c r="AK29" s="136">
        <v>37343</v>
      </c>
      <c r="AL29" s="136"/>
      <c r="AM29" s="136">
        <v>38509</v>
      </c>
      <c r="AN29" s="136"/>
      <c r="AO29" s="136">
        <f>39157-648</f>
        <v>38509</v>
      </c>
    </row>
    <row r="30" spans="1:41" x14ac:dyDescent="0.2">
      <c r="A30" s="134" t="s">
        <v>36</v>
      </c>
      <c r="B30" s="134" t="s">
        <v>261</v>
      </c>
      <c r="C30" s="134" t="s">
        <v>260</v>
      </c>
      <c r="D30" s="135">
        <v>660</v>
      </c>
      <c r="E30" s="140" t="s">
        <v>255</v>
      </c>
      <c r="G30" s="135">
        <v>1260</v>
      </c>
      <c r="H30" s="140" t="s">
        <v>255</v>
      </c>
      <c r="J30" s="135">
        <v>16500</v>
      </c>
      <c r="K30" s="135">
        <v>16575</v>
      </c>
      <c r="M30" s="135">
        <v>16776</v>
      </c>
      <c r="N30" s="135">
        <v>16837</v>
      </c>
      <c r="P30" s="135">
        <v>12500</v>
      </c>
      <c r="Q30" s="135">
        <v>12593</v>
      </c>
      <c r="S30" s="135">
        <v>12500</v>
      </c>
      <c r="T30" s="135">
        <v>12462</v>
      </c>
      <c r="V30" s="135">
        <v>7500</v>
      </c>
      <c r="W30" s="135">
        <v>7500</v>
      </c>
      <c r="Y30" s="135">
        <v>8000</v>
      </c>
      <c r="Z30" s="135">
        <v>7934</v>
      </c>
      <c r="AA30" s="135"/>
      <c r="AB30" s="135">
        <v>19075.496181250001</v>
      </c>
      <c r="AC30" s="135">
        <v>19075.496181250001</v>
      </c>
      <c r="AE30" s="135">
        <v>8851.5593375000008</v>
      </c>
      <c r="AF30" s="135">
        <v>8851.5593375000008</v>
      </c>
      <c r="AH30" s="135">
        <v>8000.5750525000003</v>
      </c>
      <c r="AI30" s="135">
        <v>7739.4022434150002</v>
      </c>
      <c r="AK30" s="136">
        <v>21840</v>
      </c>
      <c r="AL30" s="136"/>
      <c r="AM30" s="136">
        <v>19774</v>
      </c>
      <c r="AN30" s="136"/>
      <c r="AO30" s="136">
        <f>19775-1</f>
        <v>19774</v>
      </c>
    </row>
    <row r="31" spans="1:41" x14ac:dyDescent="0.2">
      <c r="A31" s="134" t="s">
        <v>37</v>
      </c>
      <c r="B31" s="141">
        <v>1</v>
      </c>
      <c r="D31" s="135">
        <v>2420</v>
      </c>
      <c r="E31" s="140" t="s">
        <v>255</v>
      </c>
      <c r="G31" s="135">
        <v>4620</v>
      </c>
      <c r="H31" s="140" t="s">
        <v>255</v>
      </c>
      <c r="J31" s="135">
        <v>19600</v>
      </c>
      <c r="K31" s="135">
        <v>20328</v>
      </c>
      <c r="M31" s="135">
        <v>29294</v>
      </c>
      <c r="N31" s="135">
        <v>29347</v>
      </c>
      <c r="P31" s="135">
        <v>35400</v>
      </c>
      <c r="Q31" s="135">
        <v>36317</v>
      </c>
      <c r="S31" s="135">
        <v>17160</v>
      </c>
      <c r="T31" s="135">
        <v>17142</v>
      </c>
      <c r="V31" s="135">
        <v>9100</v>
      </c>
      <c r="W31" s="135">
        <v>9100</v>
      </c>
      <c r="Y31" s="135">
        <v>10045</v>
      </c>
      <c r="Z31" s="135">
        <v>10045</v>
      </c>
      <c r="AA31" s="135"/>
      <c r="AB31" s="135">
        <v>28733.947353750002</v>
      </c>
      <c r="AC31" s="135">
        <v>28733.947353750002</v>
      </c>
      <c r="AE31" s="135">
        <v>22423.215447500002</v>
      </c>
      <c r="AF31" s="135">
        <v>22423.215447500002</v>
      </c>
      <c r="AH31" s="135">
        <v>14564.838546250001</v>
      </c>
      <c r="AI31" s="135">
        <v>15459.776390032501</v>
      </c>
      <c r="AK31" s="136">
        <v>33948</v>
      </c>
      <c r="AL31" s="136"/>
      <c r="AM31" s="136">
        <v>35007</v>
      </c>
      <c r="AN31" s="136"/>
      <c r="AO31" s="136">
        <v>35007</v>
      </c>
    </row>
    <row r="32" spans="1:41" x14ac:dyDescent="0.2">
      <c r="A32" s="134" t="s">
        <v>38</v>
      </c>
      <c r="B32" s="141">
        <v>1.2</v>
      </c>
      <c r="D32" s="135">
        <v>2420</v>
      </c>
      <c r="E32" s="135">
        <v>15</v>
      </c>
      <c r="G32" s="135">
        <v>4620</v>
      </c>
      <c r="H32" s="135">
        <v>4583</v>
      </c>
      <c r="J32" s="135">
        <v>30800</v>
      </c>
      <c r="K32" s="135">
        <v>31357</v>
      </c>
      <c r="M32" s="135">
        <v>33462</v>
      </c>
      <c r="N32" s="135">
        <v>33495</v>
      </c>
      <c r="P32" s="135">
        <v>27940</v>
      </c>
      <c r="Q32" s="135">
        <v>27970</v>
      </c>
      <c r="S32" s="135">
        <v>30592</v>
      </c>
      <c r="T32" s="135">
        <v>30592</v>
      </c>
      <c r="V32" s="135">
        <v>10920</v>
      </c>
      <c r="W32" s="135">
        <v>10920</v>
      </c>
      <c r="Y32" s="135">
        <v>12050</v>
      </c>
      <c r="Z32" s="135">
        <v>12050</v>
      </c>
      <c r="AA32" s="135"/>
      <c r="AB32" s="135">
        <v>34601.550137500002</v>
      </c>
      <c r="AC32" s="135">
        <v>34585.015468750003</v>
      </c>
      <c r="AE32" s="135">
        <v>26907.417612500001</v>
      </c>
      <c r="AF32" s="135">
        <v>26907.417612500001</v>
      </c>
      <c r="AH32" s="135">
        <v>17478.247180000002</v>
      </c>
      <c r="AI32" s="135">
        <v>17475.833118362501</v>
      </c>
      <c r="AK32" s="136">
        <v>40737</v>
      </c>
      <c r="AL32" s="136"/>
      <c r="AM32" s="136">
        <v>41109</v>
      </c>
      <c r="AN32" s="136"/>
      <c r="AO32" s="136">
        <v>40960</v>
      </c>
    </row>
    <row r="33" spans="1:41" x14ac:dyDescent="0.2">
      <c r="A33" s="134" t="s">
        <v>81</v>
      </c>
      <c r="B33" s="134" t="s">
        <v>261</v>
      </c>
      <c r="C33" s="134" t="s">
        <v>260</v>
      </c>
      <c r="D33" s="135">
        <v>660</v>
      </c>
      <c r="E33" s="135">
        <v>1</v>
      </c>
      <c r="G33" s="135">
        <v>1260</v>
      </c>
      <c r="H33" s="140" t="s">
        <v>255</v>
      </c>
      <c r="J33" s="135">
        <v>16500</v>
      </c>
      <c r="K33" s="135">
        <v>16193</v>
      </c>
      <c r="M33" s="135">
        <v>16776</v>
      </c>
      <c r="N33" s="135">
        <v>16495</v>
      </c>
      <c r="P33" s="135">
        <v>12500</v>
      </c>
      <c r="Q33" s="135">
        <v>13361</v>
      </c>
      <c r="S33" s="135">
        <v>12500</v>
      </c>
      <c r="T33" s="135">
        <v>12500</v>
      </c>
      <c r="V33" s="135">
        <v>7500</v>
      </c>
      <c r="W33" s="135">
        <v>7500</v>
      </c>
      <c r="Y33" s="135">
        <v>8000</v>
      </c>
      <c r="Z33" s="135">
        <v>8000</v>
      </c>
      <c r="AA33" s="135"/>
      <c r="AB33" s="135">
        <v>19075.496181250001</v>
      </c>
      <c r="AC33" s="135">
        <v>19075.496181250001</v>
      </c>
      <c r="AE33" s="135">
        <v>8851.5593375000008</v>
      </c>
      <c r="AF33" s="135">
        <v>8726.9981662500013</v>
      </c>
      <c r="AH33" s="135">
        <v>8000.5750525000003</v>
      </c>
      <c r="AI33" s="135">
        <v>7764.6352502387499</v>
      </c>
      <c r="AK33" s="136">
        <v>21840</v>
      </c>
      <c r="AL33" s="136"/>
      <c r="AM33" s="136">
        <v>21840</v>
      </c>
      <c r="AN33" s="136"/>
      <c r="AO33" s="136">
        <v>21766</v>
      </c>
    </row>
    <row r="34" spans="1:41" x14ac:dyDescent="0.2">
      <c r="A34" s="134" t="s">
        <v>39</v>
      </c>
      <c r="B34" s="141">
        <v>1.3</v>
      </c>
      <c r="D34" s="135">
        <v>2860</v>
      </c>
      <c r="E34" s="140" t="s">
        <v>255</v>
      </c>
      <c r="G34" s="135">
        <v>5460</v>
      </c>
      <c r="H34" s="135">
        <v>5460</v>
      </c>
      <c r="J34" s="135">
        <v>36400</v>
      </c>
      <c r="K34" s="135">
        <v>35983</v>
      </c>
      <c r="M34" s="135">
        <v>39546</v>
      </c>
      <c r="N34" s="135">
        <v>14596</v>
      </c>
      <c r="P34" s="135">
        <v>33020</v>
      </c>
      <c r="Q34" s="135">
        <v>31545</v>
      </c>
      <c r="S34" s="135">
        <v>22308</v>
      </c>
      <c r="T34" s="135">
        <v>22290</v>
      </c>
      <c r="V34" s="135">
        <v>11830</v>
      </c>
      <c r="W34" s="135">
        <v>11830</v>
      </c>
      <c r="Y34" s="135">
        <v>13055</v>
      </c>
      <c r="Z34" s="135">
        <v>13055</v>
      </c>
      <c r="AA34" s="135"/>
      <c r="AB34" s="135">
        <v>37534.800373750004</v>
      </c>
      <c r="AC34" s="135">
        <v>37431.183116250002</v>
      </c>
      <c r="AE34" s="135">
        <v>29149.518695000002</v>
      </c>
      <c r="AF34" s="135">
        <v>28242.316536250004</v>
      </c>
      <c r="AH34" s="135">
        <v>18934.400341250002</v>
      </c>
      <c r="AI34" s="135">
        <v>19680.252793092499</v>
      </c>
      <c r="AK34" s="136">
        <v>44132</v>
      </c>
      <c r="AL34" s="136"/>
      <c r="AM34" s="136">
        <v>45510</v>
      </c>
      <c r="AN34" s="136"/>
      <c r="AO34" s="136">
        <v>45250</v>
      </c>
    </row>
    <row r="35" spans="1:41" x14ac:dyDescent="0.2">
      <c r="A35" s="134" t="s">
        <v>40</v>
      </c>
      <c r="B35" s="141">
        <v>2.1</v>
      </c>
      <c r="D35" s="140" t="s">
        <v>255</v>
      </c>
      <c r="E35" s="135">
        <v>4620</v>
      </c>
      <c r="G35" s="140" t="s">
        <v>255</v>
      </c>
      <c r="H35" s="135">
        <v>8736</v>
      </c>
      <c r="J35" s="135">
        <v>58800</v>
      </c>
      <c r="K35" s="135">
        <v>58861</v>
      </c>
      <c r="M35" s="135">
        <v>6000</v>
      </c>
      <c r="N35" s="135">
        <v>6049</v>
      </c>
      <c r="P35" s="135">
        <v>6000</v>
      </c>
      <c r="Q35" s="135">
        <v>6000</v>
      </c>
      <c r="S35" s="135">
        <v>0</v>
      </c>
      <c r="T35" s="135">
        <v>0</v>
      </c>
      <c r="V35" s="135">
        <v>0</v>
      </c>
      <c r="W35" s="135">
        <v>0</v>
      </c>
      <c r="Y35" s="135">
        <v>0</v>
      </c>
      <c r="Z35" s="135">
        <v>0</v>
      </c>
      <c r="AA35" s="135"/>
      <c r="AB35" s="135">
        <v>59886.365590000001</v>
      </c>
      <c r="AC35" s="135">
        <v>54128.993931250006</v>
      </c>
      <c r="AE35" s="135">
        <v>47087.429666250006</v>
      </c>
      <c r="AF35" s="135">
        <v>46344.471883750004</v>
      </c>
      <c r="AH35" s="135">
        <v>30586.932565000003</v>
      </c>
      <c r="AI35" s="135">
        <v>13299.411686719999</v>
      </c>
      <c r="AK35" s="136">
        <v>71290</v>
      </c>
      <c r="AL35" s="136"/>
      <c r="AM35" s="136">
        <v>74016</v>
      </c>
      <c r="AN35" s="136"/>
      <c r="AO35" s="136">
        <v>73610</v>
      </c>
    </row>
    <row r="36" spans="1:41" x14ac:dyDescent="0.2">
      <c r="A36" s="134" t="s">
        <v>41</v>
      </c>
      <c r="B36" s="141">
        <v>2.9</v>
      </c>
      <c r="D36" s="135">
        <v>6380</v>
      </c>
      <c r="E36" s="135">
        <v>6385</v>
      </c>
      <c r="G36" s="135">
        <v>12180</v>
      </c>
      <c r="H36" s="135">
        <v>12180</v>
      </c>
      <c r="J36" s="135">
        <v>81200</v>
      </c>
      <c r="K36" s="135">
        <v>81567</v>
      </c>
      <c r="M36" s="135">
        <v>88218</v>
      </c>
      <c r="N36" s="135">
        <v>88239</v>
      </c>
      <c r="P36" s="135">
        <v>73660</v>
      </c>
      <c r="Q36" s="135">
        <v>73814</v>
      </c>
      <c r="S36" s="135">
        <v>49764</v>
      </c>
      <c r="T36" s="135">
        <v>49625</v>
      </c>
      <c r="V36" s="135">
        <v>26390</v>
      </c>
      <c r="W36" s="135">
        <v>26390</v>
      </c>
      <c r="Y36" s="135">
        <v>0</v>
      </c>
      <c r="Z36" s="135">
        <v>210</v>
      </c>
      <c r="AA36" s="135"/>
      <c r="AB36" s="135">
        <v>82699.799220000001</v>
      </c>
      <c r="AC36" s="135">
        <v>80065.275332500009</v>
      </c>
      <c r="AE36" s="135">
        <v>65026.442948750002</v>
      </c>
      <c r="AF36" s="135">
        <v>64691.340328750004</v>
      </c>
      <c r="AH36" s="135">
        <v>42239.464788750003</v>
      </c>
      <c r="AI36" s="135">
        <v>42273.550457222504</v>
      </c>
      <c r="AK36" s="136">
        <v>98448</v>
      </c>
      <c r="AL36" s="136"/>
      <c r="AM36" s="136">
        <v>102522</v>
      </c>
      <c r="AN36" s="136"/>
      <c r="AO36" s="136">
        <v>102319</v>
      </c>
    </row>
    <row r="37" spans="1:41" x14ac:dyDescent="0.2">
      <c r="A37" s="134" t="s">
        <v>42</v>
      </c>
      <c r="B37" s="134" t="s">
        <v>261</v>
      </c>
      <c r="C37" s="134" t="s">
        <v>260</v>
      </c>
      <c r="D37" s="140" t="s">
        <v>255</v>
      </c>
      <c r="E37" s="140" t="s">
        <v>255</v>
      </c>
      <c r="G37" s="140" t="s">
        <v>255</v>
      </c>
      <c r="H37" s="140" t="s">
        <v>255</v>
      </c>
      <c r="J37" s="140" t="s">
        <v>255</v>
      </c>
      <c r="K37" s="140" t="s">
        <v>255</v>
      </c>
      <c r="M37" s="140" t="s">
        <v>255</v>
      </c>
      <c r="N37" s="140" t="s">
        <v>255</v>
      </c>
      <c r="P37" s="135">
        <v>12500</v>
      </c>
      <c r="Q37" s="135">
        <v>12118</v>
      </c>
      <c r="S37" s="135">
        <v>12500</v>
      </c>
      <c r="T37" s="135">
        <v>12500</v>
      </c>
      <c r="V37" s="135">
        <v>7500</v>
      </c>
      <c r="W37" s="135">
        <v>7416</v>
      </c>
      <c r="Y37" s="135">
        <v>8000</v>
      </c>
      <c r="Z37" s="135">
        <v>8000</v>
      </c>
      <c r="AA37" s="135"/>
      <c r="AB37" s="135">
        <v>19075.496181250001</v>
      </c>
      <c r="AC37" s="135">
        <v>18996.129771250002</v>
      </c>
      <c r="AE37" s="135">
        <v>8851.5593375000008</v>
      </c>
      <c r="AF37" s="135">
        <v>8850.4570262500001</v>
      </c>
      <c r="AH37" s="135">
        <v>8000.5750525000003</v>
      </c>
      <c r="AI37" s="135">
        <v>8054.0724220849997</v>
      </c>
      <c r="AK37" s="136">
        <v>21840</v>
      </c>
      <c r="AL37" s="136"/>
      <c r="AM37" s="136">
        <v>15846</v>
      </c>
      <c r="AN37" s="136"/>
      <c r="AO37" s="136">
        <v>14895</v>
      </c>
    </row>
    <row r="38" spans="1:41" x14ac:dyDescent="0.2">
      <c r="A38" s="134" t="s">
        <v>43</v>
      </c>
      <c r="B38" s="134" t="s">
        <v>261</v>
      </c>
      <c r="C38" s="134" t="s">
        <v>260</v>
      </c>
      <c r="D38" s="135">
        <v>660</v>
      </c>
      <c r="E38" s="140" t="s">
        <v>255</v>
      </c>
      <c r="G38" s="135">
        <v>1260</v>
      </c>
      <c r="H38" s="140" t="s">
        <v>255</v>
      </c>
      <c r="J38" s="135">
        <v>16500</v>
      </c>
      <c r="K38" s="135">
        <v>16936</v>
      </c>
      <c r="M38" s="135">
        <v>16776</v>
      </c>
      <c r="N38" s="135">
        <v>16260</v>
      </c>
      <c r="P38" s="135">
        <v>12500</v>
      </c>
      <c r="Q38" s="135">
        <v>12781</v>
      </c>
      <c r="S38" s="135">
        <v>12500</v>
      </c>
      <c r="T38" s="135">
        <v>12190</v>
      </c>
      <c r="V38" s="135">
        <v>7500</v>
      </c>
      <c r="W38" s="135">
        <v>5787</v>
      </c>
      <c r="Y38" s="135">
        <v>8000</v>
      </c>
      <c r="Z38" s="135">
        <v>8017</v>
      </c>
      <c r="AA38" s="135"/>
      <c r="AB38" s="135">
        <v>19075.496181250001</v>
      </c>
      <c r="AC38" s="135">
        <v>8567.1630350000014</v>
      </c>
      <c r="AE38" s="135">
        <v>8851.5593375000008</v>
      </c>
      <c r="AF38" s="135">
        <v>8850.4570262500001</v>
      </c>
      <c r="AH38" s="135">
        <v>8000.5750525000003</v>
      </c>
      <c r="AI38" s="135">
        <v>8310.8580323949991</v>
      </c>
      <c r="AK38" s="136">
        <v>21840</v>
      </c>
      <c r="AL38" s="136"/>
      <c r="AM38" s="136">
        <v>21840</v>
      </c>
      <c r="AN38" s="136"/>
      <c r="AO38" s="136">
        <v>21667</v>
      </c>
    </row>
    <row r="39" spans="1:41" x14ac:dyDescent="0.2">
      <c r="A39" s="134" t="s">
        <v>44</v>
      </c>
      <c r="B39" s="141">
        <v>4.0999999999999996</v>
      </c>
      <c r="D39" s="135">
        <v>9020</v>
      </c>
      <c r="E39" s="140" t="s">
        <v>255</v>
      </c>
      <c r="G39" s="135">
        <v>17220</v>
      </c>
      <c r="H39" s="135">
        <v>17194</v>
      </c>
      <c r="J39" s="135">
        <v>114800</v>
      </c>
      <c r="K39" s="135">
        <v>116593</v>
      </c>
      <c r="M39" s="135">
        <v>124722</v>
      </c>
      <c r="N39" s="135">
        <v>120569</v>
      </c>
      <c r="P39" s="135">
        <v>104140</v>
      </c>
      <c r="Q39" s="135">
        <v>104108</v>
      </c>
      <c r="S39" s="135">
        <v>70356</v>
      </c>
      <c r="T39" s="135">
        <v>68686</v>
      </c>
      <c r="V39" s="135">
        <v>37310</v>
      </c>
      <c r="W39" s="135">
        <v>36883</v>
      </c>
      <c r="Y39" s="135">
        <v>41165</v>
      </c>
      <c r="Z39" s="135">
        <v>28580</v>
      </c>
      <c r="AA39" s="135"/>
      <c r="AB39" s="135">
        <v>118379.40976000001</v>
      </c>
      <c r="AC39" s="135">
        <v>118316.57801875001</v>
      </c>
      <c r="AE39" s="135">
        <v>91933.860561250011</v>
      </c>
      <c r="AF39" s="135">
        <v>90299.132977500005</v>
      </c>
      <c r="AH39" s="135">
        <v>59717.711968750002</v>
      </c>
      <c r="AI39" s="135">
        <v>59308.214362487503</v>
      </c>
      <c r="AK39" s="136">
        <v>139185</v>
      </c>
      <c r="AL39" s="136"/>
      <c r="AM39" s="136">
        <v>148822</v>
      </c>
      <c r="AN39" s="136"/>
      <c r="AO39" s="136">
        <f>155560-6738</f>
        <v>148822</v>
      </c>
    </row>
    <row r="40" spans="1:41" x14ac:dyDescent="0.2">
      <c r="A40" s="134" t="s">
        <v>120</v>
      </c>
      <c r="B40" s="141">
        <v>13.5</v>
      </c>
      <c r="D40" s="135">
        <v>29700</v>
      </c>
      <c r="E40" s="135">
        <v>29700</v>
      </c>
      <c r="G40" s="135">
        <v>56700</v>
      </c>
      <c r="H40" s="135">
        <v>54906</v>
      </c>
      <c r="J40" s="135">
        <v>378000</v>
      </c>
      <c r="K40" s="135">
        <v>385106</v>
      </c>
      <c r="M40" s="135">
        <v>410670</v>
      </c>
      <c r="N40" s="135">
        <v>410332</v>
      </c>
      <c r="P40" s="135">
        <v>342900</v>
      </c>
      <c r="Q40" s="135">
        <v>325129</v>
      </c>
      <c r="S40" s="135">
        <v>246999</v>
      </c>
      <c r="T40" s="135">
        <v>243880</v>
      </c>
      <c r="V40" s="135">
        <v>143780</v>
      </c>
      <c r="W40" s="135">
        <v>143780</v>
      </c>
      <c r="Y40" s="135">
        <v>158640</v>
      </c>
      <c r="Z40" s="135">
        <v>158640</v>
      </c>
      <c r="AA40" s="135"/>
      <c r="AB40" s="135">
        <v>456191.51081250003</v>
      </c>
      <c r="AC40" s="135">
        <v>454510.48615625006</v>
      </c>
      <c r="AE40" s="135">
        <v>354279.52881625004</v>
      </c>
      <c r="AF40" s="135">
        <v>351637.28875000007</v>
      </c>
      <c r="AH40" s="135">
        <v>196630.28077500002</v>
      </c>
      <c r="AI40" s="135">
        <v>194568.10003703626</v>
      </c>
      <c r="AK40" s="136">
        <v>458294</v>
      </c>
      <c r="AL40" s="136"/>
      <c r="AM40" s="136">
        <v>442893</v>
      </c>
      <c r="AN40" s="136"/>
      <c r="AO40" s="136">
        <v>441411</v>
      </c>
    </row>
    <row r="41" spans="1:41" x14ac:dyDescent="0.2">
      <c r="A41" s="134" t="s">
        <v>262</v>
      </c>
      <c r="B41" s="134" t="s">
        <v>261</v>
      </c>
      <c r="C41" s="134" t="s">
        <v>260</v>
      </c>
      <c r="D41" s="135">
        <v>660</v>
      </c>
      <c r="E41" s="135">
        <v>6429</v>
      </c>
      <c r="G41" s="135">
        <v>1260</v>
      </c>
      <c r="H41" s="140" t="s">
        <v>255</v>
      </c>
      <c r="J41" s="135">
        <v>16500</v>
      </c>
      <c r="K41" s="135">
        <v>16155</v>
      </c>
      <c r="M41" s="135">
        <v>16776</v>
      </c>
      <c r="N41" s="135">
        <v>16751</v>
      </c>
      <c r="P41" s="135">
        <v>12500</v>
      </c>
      <c r="Q41" s="135">
        <v>12519</v>
      </c>
      <c r="S41" s="135">
        <v>12500</v>
      </c>
      <c r="T41" s="135">
        <v>12500</v>
      </c>
      <c r="V41" s="135">
        <v>7500</v>
      </c>
      <c r="W41" s="135">
        <v>7500</v>
      </c>
      <c r="Y41" s="135">
        <v>8000</v>
      </c>
      <c r="Z41" s="135">
        <v>8086</v>
      </c>
      <c r="AA41" s="135"/>
      <c r="AB41" s="135">
        <v>19075.496181250001</v>
      </c>
      <c r="AC41" s="135">
        <v>8040.2582575000006</v>
      </c>
      <c r="AE41" s="135">
        <v>8851.5593375000008</v>
      </c>
      <c r="AF41" s="135">
        <v>0</v>
      </c>
      <c r="AH41" s="135">
        <v>8000.5750525000003</v>
      </c>
      <c r="AI41" s="135">
        <v>7923.4805059862501</v>
      </c>
      <c r="AK41" s="136">
        <v>78080</v>
      </c>
      <c r="AL41" s="136"/>
      <c r="AM41" s="136">
        <v>83484</v>
      </c>
      <c r="AN41" s="136"/>
      <c r="AO41" s="136">
        <f>102830-19346</f>
        <v>83484</v>
      </c>
    </row>
    <row r="42" spans="1:41" x14ac:dyDescent="0.2">
      <c r="A42" s="134" t="s">
        <v>46</v>
      </c>
      <c r="B42" s="141">
        <v>2.2999999999999998</v>
      </c>
      <c r="D42" s="135">
        <v>5060</v>
      </c>
      <c r="E42" s="135">
        <v>5001</v>
      </c>
      <c r="G42" s="135">
        <v>9660</v>
      </c>
      <c r="H42" s="135">
        <v>9745</v>
      </c>
      <c r="J42" s="135">
        <v>64400</v>
      </c>
      <c r="K42" s="135">
        <v>64217</v>
      </c>
      <c r="M42" s="135">
        <v>69966</v>
      </c>
      <c r="N42" s="135">
        <v>69844</v>
      </c>
      <c r="P42" s="135">
        <v>58420</v>
      </c>
      <c r="Q42" s="135">
        <v>58321</v>
      </c>
      <c r="S42" s="135">
        <v>24129</v>
      </c>
      <c r="T42" s="135">
        <v>24129</v>
      </c>
      <c r="V42" s="135">
        <v>0</v>
      </c>
      <c r="W42" s="135">
        <v>0</v>
      </c>
      <c r="Y42" s="135">
        <v>0</v>
      </c>
      <c r="Z42" s="135">
        <v>0</v>
      </c>
      <c r="AA42" s="135"/>
      <c r="AB42" s="135">
        <v>0</v>
      </c>
      <c r="AC42" s="135">
        <v>0</v>
      </c>
      <c r="AE42" s="135">
        <v>0</v>
      </c>
      <c r="AF42" s="135">
        <v>0</v>
      </c>
      <c r="AH42" s="135">
        <v>33500.34119875</v>
      </c>
      <c r="AI42" s="135">
        <v>34306.915568110002</v>
      </c>
      <c r="AK42" s="136">
        <v>21840</v>
      </c>
      <c r="AL42" s="136"/>
      <c r="AM42" s="136">
        <v>3600</v>
      </c>
      <c r="AN42" s="136"/>
      <c r="AO42" s="136">
        <v>3600</v>
      </c>
    </row>
    <row r="43" spans="1:41" x14ac:dyDescent="0.2">
      <c r="A43" s="134" t="s">
        <v>48</v>
      </c>
      <c r="B43" s="141">
        <v>1.6</v>
      </c>
      <c r="D43" s="135">
        <v>3520</v>
      </c>
      <c r="E43" s="135">
        <v>3520</v>
      </c>
      <c r="G43" s="135">
        <v>6720</v>
      </c>
      <c r="H43" s="135">
        <v>6720</v>
      </c>
      <c r="J43" s="135">
        <v>44800</v>
      </c>
      <c r="K43" s="135">
        <v>44932</v>
      </c>
      <c r="M43" s="135">
        <v>48672</v>
      </c>
      <c r="N43" s="135">
        <v>48628</v>
      </c>
      <c r="P43" s="135">
        <v>40640</v>
      </c>
      <c r="Q43" s="135">
        <v>40604</v>
      </c>
      <c r="S43" s="135">
        <v>27456</v>
      </c>
      <c r="T43" s="135">
        <v>27456</v>
      </c>
      <c r="V43" s="135">
        <v>14560</v>
      </c>
      <c r="W43" s="135">
        <v>14560</v>
      </c>
      <c r="Y43" s="135">
        <v>16065</v>
      </c>
      <c r="Z43" s="135">
        <v>16065</v>
      </c>
      <c r="AA43" s="135"/>
      <c r="AB43" s="135">
        <v>46195.659865000001</v>
      </c>
      <c r="AC43" s="135">
        <v>46195.659865000001</v>
      </c>
      <c r="AE43" s="135">
        <v>35876.924253750003</v>
      </c>
      <c r="AF43" s="135">
        <v>35876.924253750003</v>
      </c>
      <c r="AH43" s="135">
        <v>23303.96213625</v>
      </c>
      <c r="AI43" s="135">
        <v>24448.749847957501</v>
      </c>
      <c r="AK43" s="136">
        <v>54316</v>
      </c>
      <c r="AL43" s="136"/>
      <c r="AM43" s="136">
        <v>56719</v>
      </c>
      <c r="AN43" s="136"/>
      <c r="AO43" s="136">
        <f>68372-11653</f>
        <v>56719</v>
      </c>
    </row>
    <row r="44" spans="1:41" x14ac:dyDescent="0.2">
      <c r="A44" s="134" t="s">
        <v>49</v>
      </c>
      <c r="B44" s="141">
        <v>1.2</v>
      </c>
      <c r="D44" s="135">
        <v>2640</v>
      </c>
      <c r="E44" s="140" t="s">
        <v>255</v>
      </c>
      <c r="G44" s="135">
        <v>5040</v>
      </c>
      <c r="H44" s="135">
        <v>5040</v>
      </c>
      <c r="J44" s="135">
        <v>33600</v>
      </c>
      <c r="K44" s="135">
        <v>33600</v>
      </c>
      <c r="M44" s="135">
        <v>36504</v>
      </c>
      <c r="N44" s="135">
        <v>36501</v>
      </c>
      <c r="P44" s="135">
        <v>30480</v>
      </c>
      <c r="Q44" s="135">
        <v>30338</v>
      </c>
      <c r="S44" s="135">
        <v>20592</v>
      </c>
      <c r="T44" s="135">
        <v>19976</v>
      </c>
      <c r="V44" s="135">
        <v>10920</v>
      </c>
      <c r="W44" s="135">
        <v>10920</v>
      </c>
      <c r="Y44" s="135">
        <v>12050</v>
      </c>
      <c r="Z44" s="135">
        <v>12050</v>
      </c>
      <c r="AA44" s="135"/>
      <c r="AB44" s="135">
        <v>34647.84721</v>
      </c>
      <c r="AC44" s="135">
        <v>34647.84721</v>
      </c>
      <c r="AE44" s="135">
        <v>26907.417612500001</v>
      </c>
      <c r="AF44" s="135">
        <v>26907.417612500001</v>
      </c>
      <c r="AH44" s="135">
        <v>17478.247180000002</v>
      </c>
      <c r="AI44" s="135">
        <v>17469.123349783749</v>
      </c>
      <c r="AK44" s="136">
        <v>40738</v>
      </c>
      <c r="AL44" s="136"/>
      <c r="AM44" s="136">
        <v>40739</v>
      </c>
      <c r="AN44" s="136"/>
      <c r="AO44" s="136">
        <f>40809-70</f>
        <v>40739</v>
      </c>
    </row>
    <row r="45" spans="1:41" x14ac:dyDescent="0.2">
      <c r="A45" s="134" t="s">
        <v>50</v>
      </c>
      <c r="B45" s="141">
        <v>1.4</v>
      </c>
      <c r="D45" s="135">
        <v>3080</v>
      </c>
      <c r="E45" s="140" t="s">
        <v>255</v>
      </c>
      <c r="G45" s="135">
        <v>5880</v>
      </c>
      <c r="H45" s="135">
        <v>5880</v>
      </c>
      <c r="J45" s="135">
        <v>39200</v>
      </c>
      <c r="K45" s="135">
        <v>39096</v>
      </c>
      <c r="M45" s="135">
        <v>42588</v>
      </c>
      <c r="N45" s="135">
        <v>42393</v>
      </c>
      <c r="P45" s="135">
        <v>35560</v>
      </c>
      <c r="Q45" s="135">
        <v>35524</v>
      </c>
      <c r="S45" s="135">
        <v>24024</v>
      </c>
      <c r="T45" s="135">
        <v>23993</v>
      </c>
      <c r="V45" s="135">
        <v>12740</v>
      </c>
      <c r="W45" s="135">
        <v>12637</v>
      </c>
      <c r="Y45" s="135">
        <v>14055</v>
      </c>
      <c r="Z45" s="135">
        <v>9806</v>
      </c>
      <c r="AA45" s="135"/>
      <c r="AB45" s="135">
        <v>40421.753537500001</v>
      </c>
      <c r="AC45" s="135">
        <v>40102.083275000005</v>
      </c>
      <c r="AE45" s="135">
        <v>31391.619777500004</v>
      </c>
      <c r="AF45" s="135">
        <v>31286.900208750005</v>
      </c>
      <c r="AH45" s="135">
        <v>20391.65581375</v>
      </c>
      <c r="AI45" s="135">
        <v>20082.051857585</v>
      </c>
      <c r="AK45" s="136">
        <v>47527</v>
      </c>
      <c r="AL45" s="136"/>
      <c r="AM45" s="136">
        <v>47527</v>
      </c>
      <c r="AN45" s="136"/>
      <c r="AO45" s="136">
        <v>47521</v>
      </c>
    </row>
    <row r="46" spans="1:41" x14ac:dyDescent="0.2">
      <c r="A46" s="134" t="s">
        <v>51</v>
      </c>
      <c r="B46" s="141">
        <v>0.7</v>
      </c>
      <c r="D46" s="135">
        <v>1540</v>
      </c>
      <c r="E46" s="140" t="s">
        <v>255</v>
      </c>
      <c r="G46" s="135">
        <v>2940</v>
      </c>
      <c r="H46" s="140" t="s">
        <v>255</v>
      </c>
      <c r="J46" s="135">
        <v>19600</v>
      </c>
      <c r="K46" s="140" t="s">
        <v>255</v>
      </c>
      <c r="M46" s="135">
        <v>21294</v>
      </c>
      <c r="N46" s="135">
        <v>21204</v>
      </c>
      <c r="P46" s="135">
        <v>17780</v>
      </c>
      <c r="Q46" s="135">
        <v>17683</v>
      </c>
      <c r="S46" s="135">
        <v>12500</v>
      </c>
      <c r="T46" s="135">
        <v>12500</v>
      </c>
      <c r="V46" s="135">
        <v>7500</v>
      </c>
      <c r="W46" s="135">
        <v>7500</v>
      </c>
      <c r="Y46" s="135">
        <v>8588</v>
      </c>
      <c r="Z46" s="135">
        <v>8588</v>
      </c>
      <c r="AA46" s="135"/>
      <c r="AB46" s="135">
        <v>20211.979080000001</v>
      </c>
      <c r="AC46" s="135">
        <v>20211.979080000001</v>
      </c>
      <c r="AE46" s="135">
        <v>15695.809888750002</v>
      </c>
      <c r="AF46" s="135">
        <v>15535.974757500002</v>
      </c>
      <c r="AH46" s="135">
        <v>10195.276751250001</v>
      </c>
      <c r="AI46" s="135">
        <v>10089.58604628875</v>
      </c>
      <c r="AK46" s="136">
        <v>23763</v>
      </c>
      <c r="AL46" s="136"/>
      <c r="AM46" s="136">
        <v>24420</v>
      </c>
      <c r="AN46" s="136"/>
      <c r="AO46" s="136">
        <v>23982</v>
      </c>
    </row>
    <row r="47" spans="1:41" x14ac:dyDescent="0.2">
      <c r="A47" s="134" t="s">
        <v>52</v>
      </c>
      <c r="B47" s="134" t="s">
        <v>261</v>
      </c>
      <c r="C47" s="134" t="s">
        <v>260</v>
      </c>
      <c r="D47" s="140" t="s">
        <v>255</v>
      </c>
      <c r="E47" s="140" t="s">
        <v>255</v>
      </c>
      <c r="G47" s="140" t="s">
        <v>255</v>
      </c>
      <c r="H47" s="140" t="s">
        <v>255</v>
      </c>
      <c r="J47" s="140" t="s">
        <v>255</v>
      </c>
      <c r="K47" s="140" t="s">
        <v>255</v>
      </c>
      <c r="M47" s="135">
        <v>16776</v>
      </c>
      <c r="N47" s="135">
        <v>16789</v>
      </c>
      <c r="P47" s="135">
        <v>12500</v>
      </c>
      <c r="Q47" s="135">
        <v>12347</v>
      </c>
      <c r="S47" s="135">
        <v>12500</v>
      </c>
      <c r="T47" s="135">
        <v>12500</v>
      </c>
      <c r="V47" s="135">
        <v>7500</v>
      </c>
      <c r="W47" s="135">
        <v>7500</v>
      </c>
      <c r="Y47" s="135">
        <v>8000</v>
      </c>
      <c r="Z47" s="135">
        <v>8000</v>
      </c>
      <c r="AA47" s="135"/>
      <c r="AB47" s="135">
        <v>19075.496181250001</v>
      </c>
      <c r="AC47" s="135">
        <v>18849.522375</v>
      </c>
      <c r="AE47" s="135">
        <v>8851.5593375000008</v>
      </c>
      <c r="AF47" s="135">
        <v>8625.5855312500007</v>
      </c>
      <c r="AH47" s="135">
        <v>8000.5750525000003</v>
      </c>
      <c r="AI47" s="135">
        <v>8254.1154584899996</v>
      </c>
      <c r="AK47" s="136">
        <v>21840</v>
      </c>
      <c r="AL47" s="136"/>
      <c r="AM47" s="136">
        <v>21840</v>
      </c>
      <c r="AN47" s="136"/>
      <c r="AO47" s="136">
        <f>29333-7493</f>
        <v>21840</v>
      </c>
    </row>
    <row r="48" spans="1:41" x14ac:dyDescent="0.2">
      <c r="A48" s="134" t="s">
        <v>53</v>
      </c>
      <c r="B48" s="141">
        <v>1.2</v>
      </c>
      <c r="D48" s="135">
        <v>2640</v>
      </c>
      <c r="E48" s="140" t="s">
        <v>255</v>
      </c>
      <c r="G48" s="135">
        <v>5040</v>
      </c>
      <c r="H48" s="140" t="s">
        <v>255</v>
      </c>
      <c r="J48" s="135">
        <v>33600</v>
      </c>
      <c r="K48" s="135">
        <v>33175</v>
      </c>
      <c r="M48" s="135">
        <v>36504</v>
      </c>
      <c r="N48" s="135">
        <v>36493</v>
      </c>
      <c r="P48" s="135">
        <v>30480</v>
      </c>
      <c r="Q48" s="135">
        <v>30481</v>
      </c>
      <c r="S48" s="135">
        <v>20592</v>
      </c>
      <c r="T48" s="135">
        <v>20592</v>
      </c>
      <c r="V48" s="135">
        <v>10920</v>
      </c>
      <c r="W48" s="135">
        <v>10920</v>
      </c>
      <c r="Y48" s="135">
        <v>12050</v>
      </c>
      <c r="Z48" s="135">
        <v>12050</v>
      </c>
      <c r="AB48" s="135">
        <v>34647.84721</v>
      </c>
      <c r="AC48" s="135">
        <v>34647.84721</v>
      </c>
      <c r="AE48" s="135">
        <v>26907.417612500001</v>
      </c>
      <c r="AF48" s="135">
        <v>26907.417612500001</v>
      </c>
      <c r="AH48" s="135">
        <v>17478.247180000002</v>
      </c>
      <c r="AI48" s="135">
        <v>17860.173777277501</v>
      </c>
      <c r="AK48" s="136">
        <v>40738</v>
      </c>
      <c r="AL48" s="136"/>
      <c r="AM48" s="136">
        <v>43558</v>
      </c>
      <c r="AN48" s="136"/>
      <c r="AO48" s="136">
        <f>56194-12636</f>
        <v>43558</v>
      </c>
    </row>
    <row r="49" spans="1:41" x14ac:dyDescent="0.2">
      <c r="AA49" s="135"/>
      <c r="AK49" s="136"/>
      <c r="AL49" s="136"/>
      <c r="AM49" s="136"/>
      <c r="AN49" s="136"/>
      <c r="AO49" s="136"/>
    </row>
    <row r="50" spans="1:41" x14ac:dyDescent="0.2">
      <c r="A50" s="134" t="s">
        <v>259</v>
      </c>
      <c r="D50" s="140" t="s">
        <v>256</v>
      </c>
      <c r="E50" s="135">
        <f>SUM(E8:E48)</f>
        <v>178993</v>
      </c>
      <c r="G50" s="140" t="s">
        <v>256</v>
      </c>
      <c r="H50" s="135">
        <f>SUM(H8:H48)</f>
        <v>408316</v>
      </c>
      <c r="J50" s="135">
        <f>SUM(J8:J48)</f>
        <v>2890600</v>
      </c>
      <c r="K50" s="135">
        <f>SUM(K8:K48)</f>
        <v>2652315</v>
      </c>
      <c r="M50" s="135">
        <f>SUM(M8:M48)</f>
        <v>3173150</v>
      </c>
      <c r="N50" s="135">
        <f>SUM(N8:N48)</f>
        <v>3130184</v>
      </c>
      <c r="P50" s="135">
        <f>SUM(P8:P48)</f>
        <v>2675000</v>
      </c>
      <c r="Q50" s="135">
        <f>SUM(Q8:Q48)</f>
        <v>2646717</v>
      </c>
      <c r="S50" s="135">
        <f>SUM(S8:S48)</f>
        <v>1848054</v>
      </c>
      <c r="T50" s="135">
        <f>SUM(T8:T48)</f>
        <v>1838034</v>
      </c>
      <c r="V50" s="135">
        <f>SUM(V8:V48)</f>
        <v>1001430</v>
      </c>
      <c r="W50" s="135">
        <f>SUM(W8:W48)</f>
        <v>997131</v>
      </c>
      <c r="Y50" s="135">
        <f>SUM(Y8:Y48)</f>
        <v>1054675</v>
      </c>
      <c r="Z50" s="135">
        <f>SUM(Z8:Z48)</f>
        <v>1024794</v>
      </c>
      <c r="AB50" s="135">
        <f>SUM(AB8:AB48)</f>
        <v>3122902.8868125002</v>
      </c>
      <c r="AC50" s="135">
        <v>2995842.7759587504</v>
      </c>
      <c r="AE50" s="135">
        <f>SUM(AE8:AE48)</f>
        <v>2312921.2733787508</v>
      </c>
      <c r="AF50" s="135">
        <f>SUM(AF8:AF48)</f>
        <v>2242571.9040400004</v>
      </c>
      <c r="AH50" s="135">
        <f>SUM(AH8:AH48)</f>
        <v>1524875.6538200001</v>
      </c>
      <c r="AI50" s="135">
        <f>SUM(AI8:AI48)</f>
        <v>1481258.010060891</v>
      </c>
      <c r="AK50" s="136">
        <f>SUM(AK9:AK48)</f>
        <v>3440035</v>
      </c>
      <c r="AL50" s="136"/>
      <c r="AM50" s="136">
        <f>SUM(AM9:AM48)</f>
        <v>3429930</v>
      </c>
      <c r="AN50" s="136"/>
      <c r="AO50" s="136">
        <f>SUM(AO9:AO48)</f>
        <v>3405136.6984635992</v>
      </c>
    </row>
    <row r="51" spans="1:41" x14ac:dyDescent="0.2">
      <c r="AA51" s="135"/>
      <c r="AK51" s="136"/>
      <c r="AL51" s="136"/>
      <c r="AM51" s="136"/>
      <c r="AN51" s="136"/>
      <c r="AO51" s="136"/>
    </row>
    <row r="52" spans="1:41" x14ac:dyDescent="0.2">
      <c r="A52" s="134" t="s">
        <v>258</v>
      </c>
      <c r="D52" s="140" t="s">
        <v>255</v>
      </c>
      <c r="E52" s="140" t="s">
        <v>255</v>
      </c>
      <c r="G52" s="140" t="s">
        <v>255</v>
      </c>
      <c r="H52" s="140" t="s">
        <v>255</v>
      </c>
      <c r="J52" s="135">
        <v>2000</v>
      </c>
      <c r="K52" s="135">
        <v>91</v>
      </c>
      <c r="M52" s="135">
        <v>2000</v>
      </c>
      <c r="N52" s="135">
        <v>337</v>
      </c>
      <c r="P52" s="135">
        <v>2000</v>
      </c>
      <c r="Q52" s="135">
        <v>280</v>
      </c>
      <c r="S52" s="135">
        <v>2000</v>
      </c>
      <c r="T52" s="135">
        <v>306</v>
      </c>
      <c r="V52" s="135">
        <v>2000</v>
      </c>
      <c r="W52" s="135">
        <v>221</v>
      </c>
      <c r="Y52" s="135">
        <v>2000</v>
      </c>
      <c r="Z52" s="135">
        <v>243</v>
      </c>
      <c r="AB52" s="135">
        <v>2001</v>
      </c>
      <c r="AC52" s="140" t="s">
        <v>256</v>
      </c>
      <c r="AE52" s="135">
        <v>2000</v>
      </c>
      <c r="AF52" s="135">
        <v>236.80180965875002</v>
      </c>
      <c r="AH52" s="135">
        <v>1825.4274300000002</v>
      </c>
      <c r="AI52" s="135">
        <v>86</v>
      </c>
      <c r="AK52" s="136">
        <v>4968</v>
      </c>
      <c r="AL52" s="136"/>
      <c r="AM52" s="136">
        <v>4968</v>
      </c>
      <c r="AN52" s="136"/>
      <c r="AO52" s="136">
        <v>915</v>
      </c>
    </row>
    <row r="53" spans="1:41" x14ac:dyDescent="0.2">
      <c r="AA53" s="135"/>
      <c r="AK53" s="136"/>
      <c r="AL53" s="136"/>
      <c r="AM53" s="136"/>
      <c r="AN53" s="136"/>
      <c r="AO53" s="136"/>
    </row>
    <row r="54" spans="1:41" x14ac:dyDescent="0.2">
      <c r="A54" s="134" t="s">
        <v>55</v>
      </c>
      <c r="D54" s="135">
        <v>220000</v>
      </c>
      <c r="E54" s="135">
        <v>178993</v>
      </c>
      <c r="G54" s="135">
        <v>420000</v>
      </c>
      <c r="H54" s="135">
        <v>408316</v>
      </c>
      <c r="J54" s="135">
        <f>J50+J52</f>
        <v>2892600</v>
      </c>
      <c r="K54" s="135">
        <f>K50+K52</f>
        <v>2652406</v>
      </c>
      <c r="M54" s="135">
        <f>M50+M52</f>
        <v>3175150</v>
      </c>
      <c r="N54" s="135">
        <f>N50+N52</f>
        <v>3130521</v>
      </c>
      <c r="P54" s="135">
        <f>P50+P52</f>
        <v>2677000</v>
      </c>
      <c r="Q54" s="135">
        <f>Q50+Q52</f>
        <v>2646997</v>
      </c>
      <c r="S54" s="135">
        <f>S50+S52</f>
        <v>1850054</v>
      </c>
      <c r="T54" s="135">
        <f>T50+T52</f>
        <v>1838340</v>
      </c>
      <c r="V54" s="135">
        <f>V50+V52</f>
        <v>1003430</v>
      </c>
      <c r="W54" s="135">
        <f>W50+W52</f>
        <v>997352</v>
      </c>
      <c r="Y54" s="135">
        <f>Y50+Y52</f>
        <v>1056675</v>
      </c>
      <c r="Z54" s="135">
        <f>Z50+Z52</f>
        <v>1025037</v>
      </c>
      <c r="AB54" s="135">
        <f>SUM(AB50:AB52)</f>
        <v>3124903.8868125002</v>
      </c>
      <c r="AC54" s="135">
        <v>2995842.7759587504</v>
      </c>
      <c r="AE54" s="135">
        <f>AE52+AE50</f>
        <v>2314921.2733787508</v>
      </c>
      <c r="AF54" s="135">
        <f>AF52+AF50</f>
        <v>2242808.7058496592</v>
      </c>
      <c r="AH54" s="135">
        <f>AH52+AH50</f>
        <v>1526701.08125</v>
      </c>
      <c r="AI54" s="135">
        <f>AI52+AI50</f>
        <v>1481344.010060891</v>
      </c>
      <c r="AK54" s="135">
        <f>AK52+AK50</f>
        <v>3445003</v>
      </c>
      <c r="AL54" s="135"/>
      <c r="AM54" s="135">
        <f>AM52+AM50</f>
        <v>3434898</v>
      </c>
      <c r="AN54" s="135"/>
      <c r="AO54" s="135">
        <f>AO52+AO50</f>
        <v>3406051.6984635992</v>
      </c>
    </row>
    <row r="55" spans="1:41" x14ac:dyDescent="0.2">
      <c r="AK55" s="136"/>
      <c r="AL55" s="136"/>
      <c r="AM55" s="136"/>
      <c r="AN55" s="136"/>
      <c r="AO55" s="136"/>
    </row>
    <row r="56" spans="1:41" x14ac:dyDescent="0.2">
      <c r="A56" s="73" t="s">
        <v>257</v>
      </c>
      <c r="B56" s="2"/>
      <c r="C56" s="2"/>
      <c r="D56" s="12" t="s">
        <v>414</v>
      </c>
      <c r="E56" s="12" t="s">
        <v>414</v>
      </c>
      <c r="F56" s="2"/>
      <c r="G56" s="12" t="s">
        <v>414</v>
      </c>
      <c r="H56" s="12" t="s">
        <v>414</v>
      </c>
      <c r="I56" s="2"/>
      <c r="J56" s="12" t="s">
        <v>414</v>
      </c>
      <c r="K56" s="12" t="s">
        <v>414</v>
      </c>
      <c r="L56" s="2"/>
      <c r="M56" s="12" t="s">
        <v>414</v>
      </c>
      <c r="N56" s="12" t="s">
        <v>414</v>
      </c>
      <c r="O56" s="2"/>
      <c r="P56" s="12" t="s">
        <v>414</v>
      </c>
      <c r="Q56" s="12" t="s">
        <v>414</v>
      </c>
      <c r="R56" s="2"/>
      <c r="S56" s="12" t="s">
        <v>414</v>
      </c>
      <c r="T56" s="12" t="s">
        <v>414</v>
      </c>
      <c r="U56" s="2"/>
      <c r="V56" s="12" t="s">
        <v>414</v>
      </c>
      <c r="W56" s="12" t="s">
        <v>414</v>
      </c>
      <c r="X56" s="2"/>
      <c r="Y56" s="12" t="s">
        <v>414</v>
      </c>
      <c r="Z56" s="12" t="s">
        <v>414</v>
      </c>
      <c r="AA56" s="2"/>
      <c r="AB56" s="12" t="s">
        <v>414</v>
      </c>
      <c r="AC56" s="12" t="s">
        <v>414</v>
      </c>
      <c r="AD56" s="2"/>
      <c r="AE56" s="12" t="s">
        <v>414</v>
      </c>
      <c r="AF56" s="153">
        <v>27127</v>
      </c>
      <c r="AG56" s="2"/>
      <c r="AH56" s="12" t="s">
        <v>414</v>
      </c>
      <c r="AI56" s="153">
        <f>34401.861*1.07*1.10231125</f>
        <v>40576.067489322792</v>
      </c>
      <c r="AJ56" s="2"/>
      <c r="AK56" s="12" t="s">
        <v>414</v>
      </c>
      <c r="AL56" s="154"/>
      <c r="AM56" s="12" t="s">
        <v>414</v>
      </c>
      <c r="AN56" s="154"/>
      <c r="AO56" s="12" t="s">
        <v>414</v>
      </c>
    </row>
    <row r="57" spans="1:41" x14ac:dyDescent="0.2">
      <c r="A57" s="74" t="s">
        <v>462</v>
      </c>
      <c r="J57" s="135"/>
    </row>
    <row r="58" spans="1:41" x14ac:dyDescent="0.2">
      <c r="A58" s="134" t="s">
        <v>254</v>
      </c>
    </row>
    <row r="59" spans="1:41" x14ac:dyDescent="0.2">
      <c r="A59" s="134" t="s">
        <v>253</v>
      </c>
    </row>
    <row r="60" spans="1:41" x14ac:dyDescent="0.2">
      <c r="A60" s="134" t="s">
        <v>252</v>
      </c>
    </row>
    <row r="61" spans="1:41" x14ac:dyDescent="0.2">
      <c r="A61" s="134" t="s">
        <v>251</v>
      </c>
    </row>
    <row r="62" spans="1:41" x14ac:dyDescent="0.2">
      <c r="A62" s="134" t="s">
        <v>250</v>
      </c>
    </row>
    <row r="63" spans="1:41" x14ac:dyDescent="0.2">
      <c r="A63" s="134" t="s">
        <v>448</v>
      </c>
    </row>
    <row r="64" spans="1:41" x14ac:dyDescent="0.2">
      <c r="A64" s="134" t="s">
        <v>449</v>
      </c>
    </row>
    <row r="65" spans="1:13" x14ac:dyDescent="0.2">
      <c r="A65" s="134" t="s">
        <v>450</v>
      </c>
    </row>
    <row r="66" spans="1:13" x14ac:dyDescent="0.2">
      <c r="A66" s="134" t="s">
        <v>390</v>
      </c>
    </row>
    <row r="67" spans="1:13" s="84" customFormat="1" x14ac:dyDescent="0.2">
      <c r="A67" s="86" t="s">
        <v>369</v>
      </c>
      <c r="B67" s="85"/>
      <c r="C67" s="85"/>
      <c r="D67" s="85"/>
      <c r="E67" s="85"/>
      <c r="F67" s="85"/>
      <c r="G67" s="85"/>
      <c r="H67" s="85"/>
      <c r="I67" s="85"/>
      <c r="J67" s="85"/>
      <c r="K67" s="85"/>
      <c r="L67" s="85"/>
      <c r="M67" s="85"/>
    </row>
    <row r="68" spans="1:13" x14ac:dyDescent="0.2">
      <c r="A68" s="279" t="s">
        <v>389</v>
      </c>
    </row>
  </sheetData>
  <pageMargins left="0.75" right="0.75" top="1" bottom="1" header="0.5" footer="0.5"/>
  <pageSetup scale="55"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B7A3E1-7039-46D3-B141-B8DC77351F59}">
  <dimension ref="A1:Q55"/>
  <sheetViews>
    <sheetView zoomScale="60" zoomScaleNormal="60" workbookViewId="0">
      <pane xSplit="1" ySplit="3" topLeftCell="B4" activePane="bottomRight" state="frozen"/>
      <selection pane="topRight" activeCell="B1" sqref="B1"/>
      <selection pane="bottomLeft" activeCell="A4" sqref="A4"/>
      <selection pane="bottomRight"/>
    </sheetView>
  </sheetViews>
  <sheetFormatPr defaultColWidth="9.140625" defaultRowHeight="12.75" x14ac:dyDescent="0.2"/>
  <cols>
    <col min="1" max="1" width="21" style="174" customWidth="1"/>
    <col min="2" max="4" width="10.140625" style="174" bestFit="1" customWidth="1"/>
    <col min="5" max="13" width="9.42578125" style="174" bestFit="1" customWidth="1"/>
    <col min="14" max="14" width="14.42578125" style="174" customWidth="1"/>
    <col min="15" max="15" width="11.140625" style="174" customWidth="1"/>
    <col min="16" max="16" width="13.28515625" style="174" customWidth="1"/>
    <col min="17" max="17" width="18.7109375" style="174" bestFit="1" customWidth="1"/>
    <col min="18" max="16384" width="9.140625" style="174"/>
  </cols>
  <sheetData>
    <row r="1" spans="1:17" x14ac:dyDescent="0.2">
      <c r="A1" s="171" t="s">
        <v>476</v>
      </c>
    </row>
    <row r="2" spans="1:17" ht="30" customHeight="1" x14ac:dyDescent="0.2">
      <c r="A2" s="306"/>
      <c r="B2" s="176" t="s">
        <v>477</v>
      </c>
      <c r="C2" s="176" t="s">
        <v>478</v>
      </c>
      <c r="D2" s="176" t="s">
        <v>479</v>
      </c>
      <c r="E2" s="176" t="s">
        <v>480</v>
      </c>
      <c r="F2" s="176" t="s">
        <v>481</v>
      </c>
      <c r="G2" s="176" t="s">
        <v>482</v>
      </c>
      <c r="H2" s="176" t="s">
        <v>483</v>
      </c>
      <c r="I2" s="176" t="s">
        <v>484</v>
      </c>
      <c r="J2" s="176" t="s">
        <v>485</v>
      </c>
      <c r="K2" s="176" t="s">
        <v>486</v>
      </c>
      <c r="L2" s="176" t="s">
        <v>487</v>
      </c>
      <c r="M2" s="177" t="s">
        <v>488</v>
      </c>
      <c r="N2" s="410" t="s">
        <v>489</v>
      </c>
      <c r="O2" s="411"/>
      <c r="P2" s="411"/>
      <c r="Q2" s="412"/>
    </row>
    <row r="3" spans="1:17" ht="25.5" x14ac:dyDescent="0.2">
      <c r="A3" s="307"/>
      <c r="B3" s="308"/>
      <c r="C3" s="308"/>
      <c r="D3" s="308"/>
      <c r="E3" s="308"/>
      <c r="F3" s="308"/>
      <c r="G3" s="308"/>
      <c r="H3" s="308"/>
      <c r="I3" s="308"/>
      <c r="J3" s="308"/>
      <c r="K3" s="308"/>
      <c r="L3" s="308"/>
      <c r="M3" s="308"/>
      <c r="N3" s="68" t="s">
        <v>490</v>
      </c>
      <c r="O3" s="68" t="s">
        <v>200</v>
      </c>
      <c r="P3" s="68" t="s">
        <v>492</v>
      </c>
      <c r="Q3" s="407" t="s">
        <v>491</v>
      </c>
    </row>
    <row r="4" spans="1:17" x14ac:dyDescent="0.2">
      <c r="A4" s="309"/>
      <c r="B4" s="408" t="s">
        <v>13</v>
      </c>
      <c r="C4" s="409"/>
      <c r="D4" s="409"/>
      <c r="E4" s="409"/>
      <c r="F4" s="409"/>
      <c r="G4" s="409"/>
      <c r="H4" s="409"/>
      <c r="I4" s="409"/>
      <c r="J4" s="409"/>
      <c r="K4" s="409"/>
      <c r="L4" s="409"/>
      <c r="M4" s="409"/>
      <c r="N4" s="311"/>
      <c r="O4" s="311"/>
      <c r="P4" s="309"/>
      <c r="Q4" s="312"/>
    </row>
    <row r="5" spans="1:17" x14ac:dyDescent="0.2">
      <c r="A5" s="309"/>
      <c r="B5" s="313"/>
      <c r="C5" s="314"/>
      <c r="D5" s="314"/>
      <c r="E5" s="314"/>
      <c r="F5" s="314"/>
      <c r="G5" s="314"/>
      <c r="H5" s="314"/>
      <c r="I5" s="314"/>
      <c r="J5" s="314"/>
      <c r="K5" s="314"/>
      <c r="L5" s="314"/>
      <c r="M5" s="314"/>
      <c r="N5" s="309"/>
      <c r="O5" s="309"/>
      <c r="P5" s="315"/>
      <c r="Q5" s="312"/>
    </row>
    <row r="6" spans="1:17" x14ac:dyDescent="0.2">
      <c r="A6" s="167" t="s">
        <v>15</v>
      </c>
      <c r="B6" s="184">
        <v>0</v>
      </c>
      <c r="C6" s="71">
        <v>0</v>
      </c>
      <c r="D6" s="185">
        <v>0</v>
      </c>
      <c r="E6" s="319">
        <v>0</v>
      </c>
      <c r="F6" s="226">
        <v>0</v>
      </c>
      <c r="G6" s="226">
        <v>0</v>
      </c>
      <c r="H6" s="226"/>
      <c r="I6" s="226"/>
      <c r="J6" s="226"/>
      <c r="K6" s="320"/>
      <c r="L6" s="320"/>
      <c r="M6" s="226"/>
      <c r="N6" s="186">
        <f>SUM(B6:M6)</f>
        <v>0</v>
      </c>
      <c r="O6" s="183">
        <v>61852</v>
      </c>
      <c r="P6" s="188">
        <f>O6-N6</f>
        <v>61852</v>
      </c>
      <c r="Q6" s="183"/>
    </row>
    <row r="7" spans="1:17" x14ac:dyDescent="0.2">
      <c r="A7" s="167" t="s">
        <v>75</v>
      </c>
      <c r="B7" s="184">
        <v>37733</v>
      </c>
      <c r="C7" s="71">
        <v>35695</v>
      </c>
      <c r="D7" s="185">
        <v>0</v>
      </c>
      <c r="E7" s="226">
        <v>0</v>
      </c>
      <c r="F7" s="226">
        <v>30298</v>
      </c>
      <c r="G7" s="226">
        <v>0</v>
      </c>
      <c r="H7" s="226"/>
      <c r="I7" s="226"/>
      <c r="J7" s="226"/>
      <c r="K7" s="320"/>
      <c r="L7" s="320"/>
      <c r="M7" s="226"/>
      <c r="N7" s="186">
        <f t="shared" ref="N7:N45" si="0">SUM(B7:M7)</f>
        <v>103726</v>
      </c>
      <c r="O7" s="183">
        <v>134946</v>
      </c>
      <c r="P7" s="188">
        <f t="shared" ref="P7:P45" si="1">O7-N7</f>
        <v>31220</v>
      </c>
      <c r="Q7" s="183"/>
    </row>
    <row r="8" spans="1:17" x14ac:dyDescent="0.2">
      <c r="A8" s="167" t="s">
        <v>17</v>
      </c>
      <c r="B8" s="184">
        <v>40</v>
      </c>
      <c r="C8" s="71">
        <v>60</v>
      </c>
      <c r="D8" s="185">
        <v>22</v>
      </c>
      <c r="E8" s="226">
        <v>0</v>
      </c>
      <c r="F8" s="226">
        <v>0</v>
      </c>
      <c r="G8" s="226">
        <v>0</v>
      </c>
      <c r="H8" s="226"/>
      <c r="I8" s="226"/>
      <c r="J8" s="226"/>
      <c r="K8" s="320"/>
      <c r="L8" s="320"/>
      <c r="M8" s="226"/>
      <c r="N8" s="186">
        <f t="shared" si="0"/>
        <v>122</v>
      </c>
      <c r="O8" s="183">
        <v>4314</v>
      </c>
      <c r="P8" s="188">
        <f t="shared" si="1"/>
        <v>4192</v>
      </c>
      <c r="Q8" s="183"/>
    </row>
    <row r="9" spans="1:17" x14ac:dyDescent="0.2">
      <c r="A9" s="167" t="s">
        <v>18</v>
      </c>
      <c r="B9" s="184">
        <v>0</v>
      </c>
      <c r="C9" s="71">
        <v>0</v>
      </c>
      <c r="D9" s="185">
        <v>0</v>
      </c>
      <c r="E9" s="226">
        <v>0</v>
      </c>
      <c r="F9" s="226">
        <v>0</v>
      </c>
      <c r="G9" s="226">
        <v>0</v>
      </c>
      <c r="H9" s="226"/>
      <c r="I9" s="226"/>
      <c r="J9" s="226"/>
      <c r="K9" s="320"/>
      <c r="L9" s="320"/>
      <c r="M9" s="226"/>
      <c r="N9" s="186">
        <f t="shared" si="0"/>
        <v>0</v>
      </c>
      <c r="O9" s="183">
        <v>17884</v>
      </c>
      <c r="P9" s="188">
        <f t="shared" si="1"/>
        <v>17884</v>
      </c>
      <c r="Q9" s="183"/>
    </row>
    <row r="10" spans="1:17" x14ac:dyDescent="0.2">
      <c r="A10" s="167" t="s">
        <v>19</v>
      </c>
      <c r="B10" s="184">
        <v>0</v>
      </c>
      <c r="C10" s="71">
        <v>0</v>
      </c>
      <c r="D10" s="185">
        <v>0</v>
      </c>
      <c r="E10" s="226">
        <v>0</v>
      </c>
      <c r="F10" s="226">
        <v>0</v>
      </c>
      <c r="G10" s="226">
        <v>0</v>
      </c>
      <c r="H10" s="226"/>
      <c r="I10" s="226"/>
      <c r="J10" s="226"/>
      <c r="K10" s="320"/>
      <c r="L10" s="320"/>
      <c r="M10" s="226"/>
      <c r="N10" s="186">
        <f t="shared" si="0"/>
        <v>0</v>
      </c>
      <c r="O10" s="183">
        <v>13006</v>
      </c>
      <c r="P10" s="188">
        <f t="shared" si="1"/>
        <v>13006</v>
      </c>
      <c r="Q10" s="183"/>
    </row>
    <row r="11" spans="1:17" x14ac:dyDescent="0.2">
      <c r="A11" s="167" t="s">
        <v>20</v>
      </c>
      <c r="B11" s="184">
        <v>31719</v>
      </c>
      <c r="C11" s="71">
        <v>61253</v>
      </c>
      <c r="D11" s="185">
        <v>73316</v>
      </c>
      <c r="E11" s="226">
        <v>33601</v>
      </c>
      <c r="F11" s="226">
        <v>0</v>
      </c>
      <c r="G11" s="226">
        <v>0</v>
      </c>
      <c r="H11" s="226"/>
      <c r="I11" s="226"/>
      <c r="J11" s="226"/>
      <c r="K11" s="320"/>
      <c r="L11" s="320"/>
      <c r="M11" s="226"/>
      <c r="N11" s="186">
        <f t="shared" si="0"/>
        <v>199889</v>
      </c>
      <c r="O11" s="183">
        <v>235748</v>
      </c>
      <c r="P11" s="188">
        <f t="shared" si="1"/>
        <v>35859</v>
      </c>
      <c r="Q11" s="183"/>
    </row>
    <row r="12" spans="1:17" x14ac:dyDescent="0.2">
      <c r="A12" s="167" t="s">
        <v>21</v>
      </c>
      <c r="B12" s="184">
        <v>1815</v>
      </c>
      <c r="C12" s="71">
        <v>1784</v>
      </c>
      <c r="D12" s="185">
        <v>1266</v>
      </c>
      <c r="E12" s="226">
        <v>1255</v>
      </c>
      <c r="F12" s="226">
        <v>2225</v>
      </c>
      <c r="G12" s="226">
        <v>2342</v>
      </c>
      <c r="H12" s="226"/>
      <c r="I12" s="226"/>
      <c r="J12" s="226"/>
      <c r="K12" s="320"/>
      <c r="L12" s="320"/>
      <c r="M12" s="226"/>
      <c r="N12" s="186">
        <f t="shared" si="0"/>
        <v>10687</v>
      </c>
      <c r="O12" s="183">
        <v>39020</v>
      </c>
      <c r="P12" s="188">
        <f t="shared" si="1"/>
        <v>28333</v>
      </c>
      <c r="Q12" s="183"/>
    </row>
    <row r="13" spans="1:17" x14ac:dyDescent="0.2">
      <c r="A13" s="167" t="s">
        <v>22</v>
      </c>
      <c r="B13" s="184">
        <v>0</v>
      </c>
      <c r="C13" s="71">
        <v>0</v>
      </c>
      <c r="D13" s="185">
        <v>0</v>
      </c>
      <c r="E13" s="226">
        <v>0</v>
      </c>
      <c r="F13" s="226">
        <v>0</v>
      </c>
      <c r="G13" s="226">
        <v>0</v>
      </c>
      <c r="H13" s="226"/>
      <c r="I13" s="226"/>
      <c r="J13" s="226"/>
      <c r="K13" s="320"/>
      <c r="L13" s="320"/>
      <c r="M13" s="226"/>
      <c r="N13" s="186">
        <f t="shared" si="0"/>
        <v>0</v>
      </c>
      <c r="O13" s="183">
        <v>0</v>
      </c>
      <c r="P13" s="188">
        <f t="shared" si="1"/>
        <v>0</v>
      </c>
      <c r="Q13" s="183"/>
    </row>
    <row r="14" spans="1:17" x14ac:dyDescent="0.2">
      <c r="A14" s="167" t="s">
        <v>23</v>
      </c>
      <c r="B14" s="184">
        <v>0</v>
      </c>
      <c r="C14" s="71">
        <v>0</v>
      </c>
      <c r="D14" s="185">
        <v>0</v>
      </c>
      <c r="E14" s="226">
        <v>0</v>
      </c>
      <c r="F14" s="226">
        <v>0</v>
      </c>
      <c r="G14" s="226">
        <v>0</v>
      </c>
      <c r="H14" s="226"/>
      <c r="I14" s="226"/>
      <c r="J14" s="226"/>
      <c r="K14" s="320"/>
      <c r="L14" s="320"/>
      <c r="M14" s="226"/>
      <c r="N14" s="186">
        <f t="shared" si="0"/>
        <v>0</v>
      </c>
      <c r="O14" s="183">
        <v>24387</v>
      </c>
      <c r="P14" s="188">
        <f t="shared" si="1"/>
        <v>24387</v>
      </c>
      <c r="Q14" s="183"/>
    </row>
    <row r="15" spans="1:17" x14ac:dyDescent="0.2">
      <c r="A15" s="167" t="s">
        <v>24</v>
      </c>
      <c r="B15" s="184">
        <v>0</v>
      </c>
      <c r="C15" s="71">
        <v>0</v>
      </c>
      <c r="D15" s="185">
        <v>0</v>
      </c>
      <c r="E15" s="226">
        <v>0</v>
      </c>
      <c r="F15" s="226">
        <v>0</v>
      </c>
      <c r="G15" s="226">
        <v>0</v>
      </c>
      <c r="H15" s="226"/>
      <c r="I15" s="226"/>
      <c r="J15" s="226"/>
      <c r="K15" s="320"/>
      <c r="L15" s="320"/>
      <c r="M15" s="226"/>
      <c r="N15" s="189">
        <f t="shared" si="0"/>
        <v>0</v>
      </c>
      <c r="O15" s="183">
        <v>0</v>
      </c>
      <c r="P15" s="188">
        <f t="shared" si="1"/>
        <v>0</v>
      </c>
      <c r="Q15" s="183"/>
    </row>
    <row r="16" spans="1:17" x14ac:dyDescent="0.2">
      <c r="A16" s="167" t="s">
        <v>25</v>
      </c>
      <c r="B16" s="191">
        <v>0</v>
      </c>
      <c r="C16" s="71">
        <v>0</v>
      </c>
      <c r="D16" s="185">
        <v>235</v>
      </c>
      <c r="E16" s="226">
        <v>7978</v>
      </c>
      <c r="F16" s="226">
        <v>26658</v>
      </c>
      <c r="G16" s="226">
        <v>18915</v>
      </c>
      <c r="H16" s="226"/>
      <c r="I16" s="226"/>
      <c r="J16" s="226"/>
      <c r="K16" s="320"/>
      <c r="L16" s="320"/>
      <c r="M16" s="226"/>
      <c r="N16" s="190">
        <f t="shared" si="0"/>
        <v>53786</v>
      </c>
      <c r="O16" s="183">
        <v>189343</v>
      </c>
      <c r="P16" s="188">
        <f t="shared" si="1"/>
        <v>135557</v>
      </c>
      <c r="Q16" s="183"/>
    </row>
    <row r="17" spans="1:17" x14ac:dyDescent="0.2">
      <c r="A17" s="167" t="s">
        <v>26</v>
      </c>
      <c r="B17" s="184">
        <v>261</v>
      </c>
      <c r="C17" s="71">
        <v>261</v>
      </c>
      <c r="D17" s="185">
        <v>543</v>
      </c>
      <c r="E17" s="226">
        <v>0</v>
      </c>
      <c r="F17" s="226">
        <v>3</v>
      </c>
      <c r="G17" s="226">
        <v>0</v>
      </c>
      <c r="H17" s="226"/>
      <c r="I17" s="226"/>
      <c r="J17" s="226"/>
      <c r="K17" s="320"/>
      <c r="L17" s="320"/>
      <c r="M17" s="226"/>
      <c r="N17" s="186">
        <f t="shared" si="0"/>
        <v>1068</v>
      </c>
      <c r="O17" s="183">
        <v>17884</v>
      </c>
      <c r="P17" s="188">
        <f t="shared" si="1"/>
        <v>16816</v>
      </c>
      <c r="Q17" s="183"/>
    </row>
    <row r="18" spans="1:17" x14ac:dyDescent="0.2">
      <c r="A18" s="167" t="s">
        <v>27</v>
      </c>
      <c r="B18" s="184">
        <v>0</v>
      </c>
      <c r="C18" s="71">
        <v>0</v>
      </c>
      <c r="D18" s="185">
        <v>0</v>
      </c>
      <c r="E18" s="226">
        <v>17249</v>
      </c>
      <c r="F18" s="226">
        <v>0</v>
      </c>
      <c r="G18" s="226">
        <v>20149</v>
      </c>
      <c r="H18" s="226"/>
      <c r="I18" s="226"/>
      <c r="J18" s="226"/>
      <c r="K18" s="320"/>
      <c r="L18" s="320"/>
      <c r="M18" s="226"/>
      <c r="N18" s="186">
        <f t="shared" si="0"/>
        <v>37398</v>
      </c>
      <c r="O18" s="183">
        <v>42272</v>
      </c>
      <c r="P18" s="188">
        <f t="shared" si="1"/>
        <v>4874</v>
      </c>
      <c r="Q18" s="183"/>
    </row>
    <row r="19" spans="1:17" x14ac:dyDescent="0.2">
      <c r="A19" s="167" t="s">
        <v>78</v>
      </c>
      <c r="B19" s="184">
        <v>17212</v>
      </c>
      <c r="C19" s="71">
        <v>0</v>
      </c>
      <c r="D19" s="185">
        <v>0</v>
      </c>
      <c r="E19" s="226">
        <v>0</v>
      </c>
      <c r="F19" s="226">
        <v>0</v>
      </c>
      <c r="G19" s="226">
        <v>0</v>
      </c>
      <c r="H19" s="226"/>
      <c r="I19" s="226"/>
      <c r="J19" s="226"/>
      <c r="K19" s="320"/>
      <c r="L19" s="320"/>
      <c r="M19" s="226"/>
      <c r="N19" s="186">
        <f t="shared" si="0"/>
        <v>17212</v>
      </c>
      <c r="O19" s="183">
        <v>26013</v>
      </c>
      <c r="P19" s="188">
        <f t="shared" si="1"/>
        <v>8801</v>
      </c>
      <c r="Q19" s="183"/>
    </row>
    <row r="20" spans="1:17" x14ac:dyDescent="0.2">
      <c r="A20" s="167" t="s">
        <v>28</v>
      </c>
      <c r="B20" s="184">
        <v>9682</v>
      </c>
      <c r="C20" s="71">
        <v>0</v>
      </c>
      <c r="D20" s="185">
        <v>0</v>
      </c>
      <c r="E20" s="226">
        <v>0</v>
      </c>
      <c r="F20" s="226">
        <v>0</v>
      </c>
      <c r="G20" s="226">
        <v>0</v>
      </c>
      <c r="H20" s="226"/>
      <c r="I20" s="226"/>
      <c r="J20" s="226"/>
      <c r="K20" s="320"/>
      <c r="L20" s="320"/>
      <c r="M20" s="226"/>
      <c r="N20" s="186">
        <f t="shared" si="0"/>
        <v>9682</v>
      </c>
      <c r="O20" s="183">
        <v>14586</v>
      </c>
      <c r="P20" s="188">
        <f t="shared" si="1"/>
        <v>4904</v>
      </c>
      <c r="Q20" s="183"/>
    </row>
    <row r="21" spans="1:17" x14ac:dyDescent="0.2">
      <c r="A21" s="167" t="s">
        <v>29</v>
      </c>
      <c r="B21" s="184">
        <v>0</v>
      </c>
      <c r="C21" s="71">
        <v>0</v>
      </c>
      <c r="D21" s="185">
        <v>0</v>
      </c>
      <c r="E21" s="226">
        <v>0</v>
      </c>
      <c r="F21" s="226">
        <v>0</v>
      </c>
      <c r="G21" s="226">
        <v>0</v>
      </c>
      <c r="H21" s="226"/>
      <c r="I21" s="226"/>
      <c r="J21" s="226"/>
      <c r="K21" s="320"/>
      <c r="L21" s="320"/>
      <c r="M21" s="226"/>
      <c r="N21" s="186">
        <f t="shared" si="0"/>
        <v>0</v>
      </c>
      <c r="O21" s="183">
        <v>0</v>
      </c>
      <c r="P21" s="188">
        <f t="shared" si="1"/>
        <v>0</v>
      </c>
      <c r="Q21" s="183"/>
    </row>
    <row r="22" spans="1:17" x14ac:dyDescent="0.2">
      <c r="A22" s="167" t="s">
        <v>30</v>
      </c>
      <c r="B22" s="184">
        <v>21</v>
      </c>
      <c r="C22" s="71">
        <v>15810</v>
      </c>
      <c r="D22" s="185">
        <v>21</v>
      </c>
      <c r="E22" s="226">
        <v>394</v>
      </c>
      <c r="F22" s="226">
        <v>20577</v>
      </c>
      <c r="G22" s="226">
        <v>1765</v>
      </c>
      <c r="H22" s="226"/>
      <c r="I22" s="226"/>
      <c r="J22" s="226"/>
      <c r="K22" s="320"/>
      <c r="L22" s="320"/>
      <c r="M22" s="226"/>
      <c r="N22" s="186">
        <f t="shared" si="0"/>
        <v>38588</v>
      </c>
      <c r="O22" s="183">
        <v>78041</v>
      </c>
      <c r="P22" s="188">
        <f t="shared" si="1"/>
        <v>39453</v>
      </c>
      <c r="Q22" s="183"/>
    </row>
    <row r="23" spans="1:17" x14ac:dyDescent="0.2">
      <c r="A23" s="167" t="s">
        <v>31</v>
      </c>
      <c r="B23" s="191">
        <v>9643</v>
      </c>
      <c r="C23" s="71">
        <v>0</v>
      </c>
      <c r="D23" s="185">
        <v>0</v>
      </c>
      <c r="E23" s="226">
        <v>6343</v>
      </c>
      <c r="F23" s="226">
        <v>0</v>
      </c>
      <c r="G23" s="226">
        <v>0</v>
      </c>
      <c r="H23" s="226"/>
      <c r="I23" s="226"/>
      <c r="J23" s="226"/>
      <c r="K23" s="320"/>
      <c r="L23" s="320"/>
      <c r="M23" s="226"/>
      <c r="N23" s="190">
        <f t="shared" si="0"/>
        <v>15986</v>
      </c>
      <c r="O23" s="183">
        <v>19511</v>
      </c>
      <c r="P23" s="188">
        <f t="shared" si="1"/>
        <v>3525</v>
      </c>
      <c r="Q23" s="183"/>
    </row>
    <row r="24" spans="1:17" x14ac:dyDescent="0.2">
      <c r="A24" s="167" t="s">
        <v>32</v>
      </c>
      <c r="B24" s="184">
        <v>0</v>
      </c>
      <c r="C24" s="71">
        <v>0</v>
      </c>
      <c r="D24" s="185">
        <v>0</v>
      </c>
      <c r="E24" s="226">
        <v>0</v>
      </c>
      <c r="F24" s="226">
        <v>0</v>
      </c>
      <c r="G24" s="226">
        <v>0</v>
      </c>
      <c r="H24" s="226"/>
      <c r="I24" s="226"/>
      <c r="J24" s="226"/>
      <c r="K24" s="320"/>
      <c r="L24" s="320"/>
      <c r="M24" s="226"/>
      <c r="N24" s="189">
        <f t="shared" si="0"/>
        <v>0</v>
      </c>
      <c r="O24" s="183">
        <v>0</v>
      </c>
      <c r="P24" s="188">
        <f t="shared" si="1"/>
        <v>0</v>
      </c>
      <c r="Q24" s="183"/>
    </row>
    <row r="25" spans="1:17" x14ac:dyDescent="0.2">
      <c r="A25" s="167" t="s">
        <v>33</v>
      </c>
      <c r="B25" s="191">
        <v>0</v>
      </c>
      <c r="C25" s="71">
        <v>0</v>
      </c>
      <c r="D25" s="185">
        <v>0</v>
      </c>
      <c r="E25" s="226">
        <v>0</v>
      </c>
      <c r="F25" s="226">
        <v>0</v>
      </c>
      <c r="G25" s="226">
        <v>10758</v>
      </c>
      <c r="H25" s="226"/>
      <c r="I25" s="226"/>
      <c r="J25" s="226"/>
      <c r="K25" s="320"/>
      <c r="L25" s="320"/>
      <c r="M25" s="226"/>
      <c r="N25" s="190">
        <f t="shared" si="0"/>
        <v>10758</v>
      </c>
      <c r="O25" s="183">
        <v>16258</v>
      </c>
      <c r="P25" s="188">
        <f t="shared" si="1"/>
        <v>5500</v>
      </c>
      <c r="Q25" s="183"/>
    </row>
    <row r="26" spans="1:17" x14ac:dyDescent="0.2">
      <c r="A26" s="167" t="s">
        <v>34</v>
      </c>
      <c r="B26" s="184">
        <v>0</v>
      </c>
      <c r="C26" s="71">
        <v>0</v>
      </c>
      <c r="D26" s="185">
        <v>0</v>
      </c>
      <c r="E26" s="226">
        <v>0</v>
      </c>
      <c r="F26" s="226">
        <v>0</v>
      </c>
      <c r="G26" s="226">
        <v>0</v>
      </c>
      <c r="H26" s="226"/>
      <c r="I26" s="226"/>
      <c r="J26" s="226"/>
      <c r="K26" s="320"/>
      <c r="L26" s="320"/>
      <c r="M26" s="226"/>
      <c r="N26" s="186">
        <f t="shared" si="0"/>
        <v>0</v>
      </c>
      <c r="O26" s="183">
        <v>8606</v>
      </c>
      <c r="P26" s="188">
        <f t="shared" si="1"/>
        <v>8606</v>
      </c>
      <c r="Q26" s="183"/>
    </row>
    <row r="27" spans="1:17" x14ac:dyDescent="0.2">
      <c r="A27" s="167" t="s">
        <v>35</v>
      </c>
      <c r="B27" s="184">
        <v>0</v>
      </c>
      <c r="C27" s="71">
        <v>0</v>
      </c>
      <c r="D27" s="185">
        <v>0</v>
      </c>
      <c r="E27" s="226">
        <v>0</v>
      </c>
      <c r="F27" s="226">
        <v>0</v>
      </c>
      <c r="G27" s="226">
        <v>0</v>
      </c>
      <c r="H27" s="226"/>
      <c r="I27" s="226"/>
      <c r="J27" s="226"/>
      <c r="K27" s="320"/>
      <c r="L27" s="320"/>
      <c r="M27" s="226"/>
      <c r="N27" s="189">
        <f t="shared" si="0"/>
        <v>0</v>
      </c>
      <c r="O27" s="183">
        <v>17884</v>
      </c>
      <c r="P27" s="188">
        <f t="shared" si="1"/>
        <v>17884</v>
      </c>
      <c r="Q27" s="183"/>
    </row>
    <row r="28" spans="1:17" x14ac:dyDescent="0.2">
      <c r="A28" s="167" t="s">
        <v>36</v>
      </c>
      <c r="B28" s="184">
        <v>0</v>
      </c>
      <c r="C28" s="71">
        <v>0</v>
      </c>
      <c r="D28" s="185">
        <v>0</v>
      </c>
      <c r="E28" s="226">
        <v>0</v>
      </c>
      <c r="F28" s="226">
        <v>0</v>
      </c>
      <c r="G28" s="226">
        <v>0</v>
      </c>
      <c r="H28" s="226"/>
      <c r="I28" s="226"/>
      <c r="J28" s="226"/>
      <c r="K28" s="320"/>
      <c r="L28" s="320"/>
      <c r="M28" s="226"/>
      <c r="N28" s="189">
        <f t="shared" si="0"/>
        <v>0</v>
      </c>
      <c r="O28" s="183">
        <v>0</v>
      </c>
      <c r="P28" s="188">
        <f t="shared" si="1"/>
        <v>0</v>
      </c>
      <c r="Q28" s="183"/>
    </row>
    <row r="29" spans="1:17" x14ac:dyDescent="0.2">
      <c r="A29" s="167" t="s">
        <v>37</v>
      </c>
      <c r="B29" s="191">
        <v>1495</v>
      </c>
      <c r="C29" s="71">
        <v>215</v>
      </c>
      <c r="D29" s="185">
        <v>0</v>
      </c>
      <c r="E29" s="226">
        <v>24</v>
      </c>
      <c r="F29" s="226">
        <v>71</v>
      </c>
      <c r="G29" s="226">
        <v>0</v>
      </c>
      <c r="H29" s="226"/>
      <c r="I29" s="226"/>
      <c r="J29" s="226"/>
      <c r="K29" s="320"/>
      <c r="L29" s="320"/>
      <c r="M29" s="226"/>
      <c r="N29" s="190">
        <f t="shared" si="0"/>
        <v>1805</v>
      </c>
      <c r="O29" s="183">
        <v>14384</v>
      </c>
      <c r="P29" s="188">
        <f t="shared" si="1"/>
        <v>12579</v>
      </c>
      <c r="Q29" s="183"/>
    </row>
    <row r="30" spans="1:17" x14ac:dyDescent="0.2">
      <c r="A30" s="167" t="s">
        <v>38</v>
      </c>
      <c r="B30" s="184">
        <v>1482</v>
      </c>
      <c r="C30" s="71">
        <v>1822</v>
      </c>
      <c r="D30" s="185">
        <v>206</v>
      </c>
      <c r="E30" s="226">
        <v>2866</v>
      </c>
      <c r="F30" s="226">
        <v>1039</v>
      </c>
      <c r="G30" s="226">
        <v>1548</v>
      </c>
      <c r="H30" s="226"/>
      <c r="I30" s="226"/>
      <c r="J30" s="226"/>
      <c r="K30" s="320"/>
      <c r="L30" s="320"/>
      <c r="M30" s="226"/>
      <c r="N30" s="186">
        <f t="shared" si="0"/>
        <v>8963</v>
      </c>
      <c r="O30" s="183">
        <v>17262</v>
      </c>
      <c r="P30" s="188">
        <f t="shared" si="1"/>
        <v>8299</v>
      </c>
      <c r="Q30" s="183"/>
    </row>
    <row r="31" spans="1:17" x14ac:dyDescent="0.2">
      <c r="A31" s="167" t="s">
        <v>329</v>
      </c>
      <c r="B31" s="192">
        <v>0</v>
      </c>
      <c r="C31" s="71">
        <v>0</v>
      </c>
      <c r="D31" s="185">
        <v>0</v>
      </c>
      <c r="E31" s="226">
        <v>0</v>
      </c>
      <c r="F31" s="226">
        <v>0</v>
      </c>
      <c r="G31" s="226">
        <v>0</v>
      </c>
      <c r="H31" s="226"/>
      <c r="I31" s="226"/>
      <c r="J31" s="226"/>
      <c r="K31" s="320"/>
      <c r="L31" s="320"/>
      <c r="M31" s="226"/>
      <c r="N31" s="167">
        <f t="shared" si="0"/>
        <v>0</v>
      </c>
      <c r="O31" s="183">
        <v>7258</v>
      </c>
      <c r="P31" s="188">
        <f t="shared" si="1"/>
        <v>7258</v>
      </c>
      <c r="Q31" s="183"/>
    </row>
    <row r="32" spans="1:17" x14ac:dyDescent="0.2">
      <c r="A32" s="167" t="s">
        <v>39</v>
      </c>
      <c r="B32" s="184">
        <v>0</v>
      </c>
      <c r="C32" s="71">
        <v>0</v>
      </c>
      <c r="D32" s="185">
        <v>0</v>
      </c>
      <c r="E32" s="226">
        <v>0</v>
      </c>
      <c r="F32" s="226">
        <v>0</v>
      </c>
      <c r="G32" s="226">
        <v>0</v>
      </c>
      <c r="H32" s="226"/>
      <c r="I32" s="226"/>
      <c r="J32" s="226"/>
      <c r="K32" s="320"/>
      <c r="L32" s="320"/>
      <c r="M32" s="226"/>
      <c r="N32" s="186">
        <f t="shared" si="0"/>
        <v>0</v>
      </c>
      <c r="O32" s="183">
        <v>21136</v>
      </c>
      <c r="P32" s="188">
        <f t="shared" si="1"/>
        <v>21136</v>
      </c>
      <c r="Q32" s="183"/>
    </row>
    <row r="33" spans="1:17" x14ac:dyDescent="0.2">
      <c r="A33" s="167" t="s">
        <v>40</v>
      </c>
      <c r="B33" s="184">
        <v>0</v>
      </c>
      <c r="C33" s="71">
        <v>0</v>
      </c>
      <c r="D33" s="185">
        <v>0</v>
      </c>
      <c r="E33" s="226">
        <v>0</v>
      </c>
      <c r="F33" s="226">
        <v>0</v>
      </c>
      <c r="G33" s="226">
        <v>0</v>
      </c>
      <c r="H33" s="226"/>
      <c r="I33" s="226"/>
      <c r="J33" s="226"/>
      <c r="K33" s="320"/>
      <c r="L33" s="320"/>
      <c r="M33" s="226"/>
      <c r="N33" s="186">
        <f t="shared" si="0"/>
        <v>0</v>
      </c>
      <c r="O33" s="183">
        <v>0</v>
      </c>
      <c r="P33" s="188">
        <f t="shared" si="1"/>
        <v>0</v>
      </c>
      <c r="Q33" s="183"/>
    </row>
    <row r="34" spans="1:17" x14ac:dyDescent="0.2">
      <c r="A34" s="167" t="s">
        <v>41</v>
      </c>
      <c r="B34" s="184">
        <v>0</v>
      </c>
      <c r="C34" s="71">
        <v>0</v>
      </c>
      <c r="D34" s="185">
        <v>0</v>
      </c>
      <c r="E34" s="226">
        <v>52</v>
      </c>
      <c r="F34" s="226">
        <v>131</v>
      </c>
      <c r="G34" s="226">
        <v>446</v>
      </c>
      <c r="H34" s="226"/>
      <c r="I34" s="226"/>
      <c r="J34" s="226"/>
      <c r="K34" s="320"/>
      <c r="L34" s="320"/>
      <c r="M34" s="226"/>
      <c r="N34" s="186">
        <f t="shared" si="0"/>
        <v>629</v>
      </c>
      <c r="O34" s="183">
        <v>41715</v>
      </c>
      <c r="P34" s="188">
        <f t="shared" si="1"/>
        <v>41086</v>
      </c>
      <c r="Q34" s="183"/>
    </row>
    <row r="35" spans="1:17" x14ac:dyDescent="0.2">
      <c r="A35" s="167" t="s">
        <v>42</v>
      </c>
      <c r="B35" s="184">
        <v>0</v>
      </c>
      <c r="C35" s="71">
        <v>0</v>
      </c>
      <c r="D35" s="185">
        <v>0</v>
      </c>
      <c r="E35" s="226">
        <v>0</v>
      </c>
      <c r="F35" s="226">
        <v>0</v>
      </c>
      <c r="G35" s="226">
        <v>0</v>
      </c>
      <c r="H35" s="226"/>
      <c r="I35" s="226"/>
      <c r="J35" s="226"/>
      <c r="K35" s="320"/>
      <c r="L35" s="320"/>
      <c r="M35" s="226"/>
      <c r="N35" s="189">
        <f t="shared" si="0"/>
        <v>0</v>
      </c>
      <c r="O35" s="183">
        <v>0</v>
      </c>
      <c r="P35" s="188">
        <f t="shared" si="1"/>
        <v>0</v>
      </c>
      <c r="Q35" s="183"/>
    </row>
    <row r="36" spans="1:17" x14ac:dyDescent="0.2">
      <c r="A36" s="167" t="s">
        <v>43</v>
      </c>
      <c r="B36" s="184">
        <v>0</v>
      </c>
      <c r="C36" s="71">
        <v>424</v>
      </c>
      <c r="D36" s="185">
        <v>490</v>
      </c>
      <c r="E36" s="226">
        <v>1741</v>
      </c>
      <c r="F36" s="226">
        <v>705</v>
      </c>
      <c r="G36" s="226">
        <v>106</v>
      </c>
      <c r="H36" s="226"/>
      <c r="I36" s="226"/>
      <c r="J36" s="226"/>
      <c r="K36" s="320"/>
      <c r="L36" s="320"/>
      <c r="M36" s="226"/>
      <c r="N36" s="186">
        <f t="shared" si="0"/>
        <v>3466</v>
      </c>
      <c r="O36" s="183">
        <v>7258</v>
      </c>
      <c r="P36" s="188">
        <f t="shared" si="1"/>
        <v>3792</v>
      </c>
      <c r="Q36" s="183"/>
    </row>
    <row r="37" spans="1:17" x14ac:dyDescent="0.2">
      <c r="A37" s="167" t="s">
        <v>44</v>
      </c>
      <c r="B37" s="184">
        <v>0</v>
      </c>
      <c r="C37" s="71">
        <v>338</v>
      </c>
      <c r="D37" s="185">
        <v>36275</v>
      </c>
      <c r="E37" s="226">
        <v>182</v>
      </c>
      <c r="F37" s="226">
        <v>104</v>
      </c>
      <c r="G37" s="226">
        <v>0</v>
      </c>
      <c r="H37" s="226"/>
      <c r="I37" s="226"/>
      <c r="J37" s="226"/>
      <c r="K37" s="320"/>
      <c r="L37" s="320"/>
      <c r="M37" s="226"/>
      <c r="N37" s="190">
        <f t="shared" si="0"/>
        <v>36899</v>
      </c>
      <c r="O37" s="183">
        <v>66660</v>
      </c>
      <c r="P37" s="188">
        <f t="shared" si="1"/>
        <v>29761</v>
      </c>
      <c r="Q37" s="183"/>
    </row>
    <row r="38" spans="1:17" x14ac:dyDescent="0.2">
      <c r="A38" s="167" t="s">
        <v>45</v>
      </c>
      <c r="B38" s="184">
        <v>0</v>
      </c>
      <c r="C38" s="71">
        <v>0</v>
      </c>
      <c r="D38" s="185">
        <v>0</v>
      </c>
      <c r="E38" s="226">
        <v>0</v>
      </c>
      <c r="F38" s="226">
        <v>0</v>
      </c>
      <c r="G38" s="226">
        <v>0</v>
      </c>
      <c r="H38" s="226"/>
      <c r="I38" s="226"/>
      <c r="J38" s="226"/>
      <c r="K38" s="320"/>
      <c r="L38" s="320"/>
      <c r="M38" s="226"/>
      <c r="N38" s="189">
        <f t="shared" si="0"/>
        <v>0</v>
      </c>
      <c r="O38" s="183">
        <v>25300</v>
      </c>
      <c r="P38" s="188">
        <f t="shared" si="1"/>
        <v>25300</v>
      </c>
      <c r="Q38" s="183"/>
    </row>
    <row r="39" spans="1:17" x14ac:dyDescent="0.2">
      <c r="A39" s="167" t="s">
        <v>46</v>
      </c>
      <c r="B39" s="191">
        <v>24220</v>
      </c>
      <c r="C39" s="71">
        <v>0</v>
      </c>
      <c r="D39" s="185">
        <v>0</v>
      </c>
      <c r="E39" s="226">
        <v>0</v>
      </c>
      <c r="F39" s="226">
        <v>0</v>
      </c>
      <c r="G39" s="226">
        <v>0</v>
      </c>
      <c r="H39" s="226"/>
      <c r="I39" s="226"/>
      <c r="J39" s="226"/>
      <c r="K39" s="320"/>
      <c r="L39" s="320"/>
      <c r="M39" s="226"/>
      <c r="N39" s="190">
        <f t="shared" si="0"/>
        <v>24220</v>
      </c>
      <c r="O39" s="183">
        <v>37394</v>
      </c>
      <c r="P39" s="188">
        <f t="shared" si="1"/>
        <v>13174</v>
      </c>
      <c r="Q39" s="183"/>
    </row>
    <row r="40" spans="1:17" x14ac:dyDescent="0.2">
      <c r="A40" s="167" t="s">
        <v>47</v>
      </c>
      <c r="B40" s="184">
        <v>0</v>
      </c>
      <c r="C40" s="71">
        <v>0</v>
      </c>
      <c r="D40" s="185">
        <v>0</v>
      </c>
      <c r="E40" s="226">
        <v>0</v>
      </c>
      <c r="F40" s="226">
        <v>0</v>
      </c>
      <c r="G40" s="226">
        <v>0</v>
      </c>
      <c r="H40" s="226"/>
      <c r="I40" s="226"/>
      <c r="J40" s="226"/>
      <c r="K40" s="320"/>
      <c r="L40" s="320"/>
      <c r="M40" s="226"/>
      <c r="N40" s="189">
        <f t="shared" si="0"/>
        <v>0</v>
      </c>
      <c r="O40" s="183">
        <v>0</v>
      </c>
      <c r="P40" s="188">
        <f t="shared" si="1"/>
        <v>0</v>
      </c>
      <c r="Q40" s="183"/>
    </row>
    <row r="41" spans="1:17" x14ac:dyDescent="0.2">
      <c r="A41" s="167" t="s">
        <v>49</v>
      </c>
      <c r="B41" s="184">
        <v>0</v>
      </c>
      <c r="C41" s="71">
        <v>0</v>
      </c>
      <c r="D41" s="185">
        <v>0</v>
      </c>
      <c r="E41" s="226">
        <v>0</v>
      </c>
      <c r="F41" s="226">
        <v>0</v>
      </c>
      <c r="G41" s="226">
        <v>0</v>
      </c>
      <c r="H41" s="226"/>
      <c r="I41" s="226"/>
      <c r="J41" s="226"/>
      <c r="K41" s="320"/>
      <c r="L41" s="320"/>
      <c r="M41" s="226"/>
      <c r="N41" s="189">
        <f t="shared" si="0"/>
        <v>0</v>
      </c>
      <c r="O41" s="183">
        <v>0</v>
      </c>
      <c r="P41" s="188">
        <f t="shared" si="1"/>
        <v>0</v>
      </c>
      <c r="Q41" s="183"/>
    </row>
    <row r="42" spans="1:17" x14ac:dyDescent="0.2">
      <c r="A42" s="167" t="s">
        <v>50</v>
      </c>
      <c r="B42" s="184">
        <v>0</v>
      </c>
      <c r="C42" s="71">
        <v>0</v>
      </c>
      <c r="D42" s="185">
        <v>0</v>
      </c>
      <c r="E42" s="226">
        <v>0</v>
      </c>
      <c r="F42" s="226">
        <v>0</v>
      </c>
      <c r="G42" s="226">
        <v>0</v>
      </c>
      <c r="H42" s="226"/>
      <c r="I42" s="226"/>
      <c r="J42" s="226"/>
      <c r="K42" s="320"/>
      <c r="L42" s="320"/>
      <c r="M42" s="226"/>
      <c r="N42" s="189">
        <f t="shared" si="0"/>
        <v>0</v>
      </c>
      <c r="O42" s="183">
        <v>22762</v>
      </c>
      <c r="P42" s="188">
        <f t="shared" si="1"/>
        <v>22762</v>
      </c>
      <c r="Q42" s="183"/>
    </row>
    <row r="43" spans="1:17" x14ac:dyDescent="0.2">
      <c r="A43" s="167" t="s">
        <v>51</v>
      </c>
      <c r="B43" s="184">
        <v>0</v>
      </c>
      <c r="C43" s="71">
        <v>0</v>
      </c>
      <c r="D43" s="185">
        <v>0</v>
      </c>
      <c r="E43" s="226">
        <v>0</v>
      </c>
      <c r="F43" s="226">
        <v>0</v>
      </c>
      <c r="G43" s="226">
        <v>0</v>
      </c>
      <c r="H43" s="226"/>
      <c r="I43" s="226"/>
      <c r="J43" s="226"/>
      <c r="K43" s="320"/>
      <c r="L43" s="320"/>
      <c r="M43" s="226"/>
      <c r="N43" s="189">
        <f t="shared" si="0"/>
        <v>0</v>
      </c>
      <c r="O43" s="183">
        <v>0</v>
      </c>
      <c r="P43" s="188">
        <f t="shared" si="1"/>
        <v>0</v>
      </c>
      <c r="Q43" s="183"/>
    </row>
    <row r="44" spans="1:17" x14ac:dyDescent="0.2">
      <c r="A44" s="167" t="s">
        <v>52</v>
      </c>
      <c r="B44" s="184">
        <v>0</v>
      </c>
      <c r="C44" s="71">
        <v>0</v>
      </c>
      <c r="D44" s="185">
        <v>0</v>
      </c>
      <c r="E44" s="226">
        <v>0</v>
      </c>
      <c r="F44" s="226">
        <v>0</v>
      </c>
      <c r="G44" s="226">
        <v>0</v>
      </c>
      <c r="H44" s="226"/>
      <c r="I44" s="226"/>
      <c r="J44" s="226"/>
      <c r="K44" s="320"/>
      <c r="L44" s="320"/>
      <c r="M44" s="226"/>
      <c r="N44" s="189">
        <f t="shared" si="0"/>
        <v>0</v>
      </c>
      <c r="O44" s="183">
        <v>0</v>
      </c>
      <c r="P44" s="188">
        <f t="shared" si="1"/>
        <v>0</v>
      </c>
      <c r="Q44" s="183"/>
    </row>
    <row r="45" spans="1:17" x14ac:dyDescent="0.2">
      <c r="A45" s="167" t="s">
        <v>53</v>
      </c>
      <c r="B45" s="184">
        <v>12910</v>
      </c>
      <c r="C45" s="71">
        <v>0</v>
      </c>
      <c r="D45" s="185">
        <v>0</v>
      </c>
      <c r="E45" s="226">
        <v>0</v>
      </c>
      <c r="F45" s="226">
        <v>0</v>
      </c>
      <c r="G45" s="226">
        <v>0</v>
      </c>
      <c r="H45" s="226"/>
      <c r="I45" s="226"/>
      <c r="J45" s="226"/>
      <c r="K45" s="320"/>
      <c r="L45" s="320"/>
      <c r="M45" s="226"/>
      <c r="N45" s="186">
        <f t="shared" si="0"/>
        <v>12910</v>
      </c>
      <c r="O45" s="183">
        <v>19511</v>
      </c>
      <c r="P45" s="188">
        <f t="shared" si="1"/>
        <v>6601</v>
      </c>
      <c r="Q45" s="183"/>
    </row>
    <row r="46" spans="1:17" x14ac:dyDescent="0.2">
      <c r="A46" s="167"/>
      <c r="B46" s="316"/>
      <c r="C46" s="71"/>
      <c r="D46" s="71"/>
      <c r="E46" s="71"/>
      <c r="F46" s="71"/>
      <c r="G46" s="71"/>
      <c r="H46" s="71"/>
      <c r="I46" s="71"/>
      <c r="J46" s="71"/>
      <c r="K46" s="71"/>
      <c r="L46" s="226"/>
      <c r="M46" s="226"/>
      <c r="N46" s="189"/>
      <c r="O46" s="183"/>
      <c r="P46" s="188"/>
      <c r="Q46" s="183"/>
    </row>
    <row r="47" spans="1:17" x14ac:dyDescent="0.2">
      <c r="A47" s="317" t="s">
        <v>55</v>
      </c>
      <c r="B47" s="228">
        <f t="shared" ref="B47:M47" si="2">SUM(B6:B46)</f>
        <v>148233</v>
      </c>
      <c r="C47" s="229">
        <f t="shared" si="2"/>
        <v>117662</v>
      </c>
      <c r="D47" s="229">
        <f t="shared" si="2"/>
        <v>112374</v>
      </c>
      <c r="E47" s="229">
        <f t="shared" si="2"/>
        <v>71685</v>
      </c>
      <c r="F47" s="229">
        <f t="shared" si="2"/>
        <v>81811</v>
      </c>
      <c r="G47" s="229">
        <f t="shared" si="2"/>
        <v>56029</v>
      </c>
      <c r="H47" s="229">
        <f t="shared" si="2"/>
        <v>0</v>
      </c>
      <c r="I47" s="229">
        <f t="shared" si="2"/>
        <v>0</v>
      </c>
      <c r="J47" s="229">
        <f t="shared" si="2"/>
        <v>0</v>
      </c>
      <c r="K47" s="229">
        <f t="shared" si="2"/>
        <v>0</v>
      </c>
      <c r="L47" s="229">
        <f t="shared" si="2"/>
        <v>0</v>
      </c>
      <c r="M47" s="229">
        <f t="shared" si="2"/>
        <v>0</v>
      </c>
      <c r="N47" s="230">
        <f>SUM(N6:N45)</f>
        <v>587794</v>
      </c>
      <c r="O47" s="230">
        <f t="shared" ref="O47:P47" si="3">SUM(O6:O45)</f>
        <v>1242195</v>
      </c>
      <c r="P47" s="230">
        <f t="shared" si="3"/>
        <v>654401</v>
      </c>
      <c r="Q47" s="318">
        <v>60500</v>
      </c>
    </row>
    <row r="48" spans="1:17" x14ac:dyDescent="0.2">
      <c r="A48" s="173" t="s">
        <v>413</v>
      </c>
    </row>
    <row r="49" spans="1:17" s="279" customFormat="1" x14ac:dyDescent="0.2">
      <c r="A49" s="299" t="s">
        <v>442</v>
      </c>
      <c r="B49" s="363"/>
      <c r="C49" s="363"/>
      <c r="D49" s="363"/>
      <c r="E49" s="363"/>
      <c r="F49" s="363"/>
      <c r="G49" s="363"/>
      <c r="H49" s="363"/>
      <c r="I49" s="363"/>
      <c r="J49" s="300"/>
      <c r="K49" s="300"/>
      <c r="L49" s="300"/>
      <c r="M49" s="364"/>
      <c r="N49" s="365"/>
      <c r="Q49" s="321"/>
    </row>
    <row r="50" spans="1:17" x14ac:dyDescent="0.2">
      <c r="A50" s="6" t="s">
        <v>424</v>
      </c>
    </row>
    <row r="51" spans="1:17" x14ac:dyDescent="0.2">
      <c r="A51" s="6" t="s">
        <v>500</v>
      </c>
    </row>
    <row r="52" spans="1:17" x14ac:dyDescent="0.2">
      <c r="A52" s="279" t="s">
        <v>389</v>
      </c>
    </row>
    <row r="55" spans="1:17" x14ac:dyDescent="0.2">
      <c r="B55" s="265"/>
      <c r="C55" s="265"/>
      <c r="D55" s="265"/>
      <c r="E55" s="265"/>
      <c r="F55" s="265"/>
      <c r="G55" s="265"/>
      <c r="H55" s="265"/>
      <c r="I55" s="265"/>
      <c r="J55" s="265"/>
      <c r="K55" s="265"/>
      <c r="L55" s="265"/>
      <c r="M55" s="265"/>
      <c r="N55" s="265"/>
      <c r="O55" s="265"/>
      <c r="P55" s="265"/>
      <c r="Q55" s="265"/>
    </row>
  </sheetData>
  <mergeCells count="2">
    <mergeCell ref="B4:M4"/>
    <mergeCell ref="N2:Q2"/>
  </mergeCells>
  <pageMargins left="0.7" right="0.7" top="0.75" bottom="0.75" header="0.3" footer="0.3"/>
  <pageSetup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2ECFB8-B44C-4B69-A771-05B9EA69B02C}">
  <dimension ref="A1:T55"/>
  <sheetViews>
    <sheetView zoomScale="60" zoomScaleNormal="60" workbookViewId="0">
      <pane xSplit="1" ySplit="3" topLeftCell="B4" activePane="bottomRight" state="frozen"/>
      <selection pane="topRight" activeCell="B1" sqref="B1"/>
      <selection pane="bottomLeft" activeCell="A4" sqref="A4"/>
      <selection pane="bottomRight"/>
    </sheetView>
  </sheetViews>
  <sheetFormatPr defaultColWidth="9.140625" defaultRowHeight="12.75" x14ac:dyDescent="0.2"/>
  <cols>
    <col min="1" max="1" width="21" style="174" customWidth="1"/>
    <col min="2" max="4" width="10.140625" style="174" customWidth="1"/>
    <col min="5" max="7" width="10.140625" style="174" bestFit="1" customWidth="1"/>
    <col min="8" max="16" width="9.42578125" style="174" bestFit="1" customWidth="1"/>
    <col min="17" max="19" width="11.140625" style="174" customWidth="1"/>
    <col min="20" max="20" width="14.42578125" style="174" customWidth="1"/>
    <col min="21" max="16384" width="9.140625" style="174"/>
  </cols>
  <sheetData>
    <row r="1" spans="1:20" x14ac:dyDescent="0.2">
      <c r="A1" s="171" t="s">
        <v>393</v>
      </c>
    </row>
    <row r="2" spans="1:20" ht="30" customHeight="1" x14ac:dyDescent="0.2">
      <c r="A2" s="306"/>
      <c r="B2" s="413" t="s">
        <v>394</v>
      </c>
      <c r="C2" s="414"/>
      <c r="D2" s="415"/>
      <c r="E2" s="176" t="s">
        <v>395</v>
      </c>
      <c r="F2" s="176" t="s">
        <v>396</v>
      </c>
      <c r="G2" s="176" t="s">
        <v>397</v>
      </c>
      <c r="H2" s="176" t="s">
        <v>398</v>
      </c>
      <c r="I2" s="176" t="s">
        <v>399</v>
      </c>
      <c r="J2" s="176" t="s">
        <v>400</v>
      </c>
      <c r="K2" s="176" t="s">
        <v>401</v>
      </c>
      <c r="L2" s="176" t="s">
        <v>402</v>
      </c>
      <c r="M2" s="176" t="s">
        <v>403</v>
      </c>
      <c r="N2" s="176" t="s">
        <v>404</v>
      </c>
      <c r="O2" s="176" t="s">
        <v>405</v>
      </c>
      <c r="P2" s="177" t="s">
        <v>406</v>
      </c>
      <c r="Q2" s="418" t="s">
        <v>496</v>
      </c>
      <c r="R2" s="419"/>
      <c r="S2" s="419"/>
      <c r="T2" s="416" t="s">
        <v>418</v>
      </c>
    </row>
    <row r="3" spans="1:20" ht="38.25" x14ac:dyDescent="0.2">
      <c r="A3" s="307"/>
      <c r="B3" s="68" t="s">
        <v>407</v>
      </c>
      <c r="C3" s="68" t="s">
        <v>408</v>
      </c>
      <c r="D3" s="305" t="s">
        <v>412</v>
      </c>
      <c r="E3" s="308"/>
      <c r="F3" s="308"/>
      <c r="G3" s="308"/>
      <c r="H3" s="308"/>
      <c r="I3" s="308"/>
      <c r="J3" s="308"/>
      <c r="K3" s="308"/>
      <c r="L3" s="308"/>
      <c r="M3" s="308"/>
      <c r="N3" s="308"/>
      <c r="O3" s="308"/>
      <c r="P3" s="308"/>
      <c r="Q3" s="68" t="s">
        <v>441</v>
      </c>
      <c r="R3" s="68" t="s">
        <v>63</v>
      </c>
      <c r="S3" s="68" t="s">
        <v>135</v>
      </c>
      <c r="T3" s="417"/>
    </row>
    <row r="4" spans="1:20" x14ac:dyDescent="0.2">
      <c r="A4" s="309"/>
      <c r="B4" s="310"/>
      <c r="C4" s="310"/>
      <c r="D4" s="310"/>
      <c r="E4" s="408" t="s">
        <v>13</v>
      </c>
      <c r="F4" s="409"/>
      <c r="G4" s="409"/>
      <c r="H4" s="409"/>
      <c r="I4" s="409"/>
      <c r="J4" s="409"/>
      <c r="K4" s="409"/>
      <c r="L4" s="409"/>
      <c r="M4" s="409"/>
      <c r="N4" s="409"/>
      <c r="O4" s="409"/>
      <c r="P4" s="409"/>
      <c r="Q4" s="311"/>
      <c r="R4" s="311"/>
      <c r="S4" s="311"/>
      <c r="T4" s="312"/>
    </row>
    <row r="5" spans="1:20" x14ac:dyDescent="0.2">
      <c r="A5" s="309"/>
      <c r="B5" s="310"/>
      <c r="C5" s="310"/>
      <c r="D5" s="310"/>
      <c r="E5" s="313"/>
      <c r="F5" s="314"/>
      <c r="G5" s="314"/>
      <c r="H5" s="314"/>
      <c r="I5" s="314"/>
      <c r="J5" s="314"/>
      <c r="K5" s="314"/>
      <c r="L5" s="314"/>
      <c r="M5" s="314"/>
      <c r="N5" s="314"/>
      <c r="O5" s="314"/>
      <c r="P5" s="314"/>
      <c r="Q5" s="309"/>
      <c r="R5" s="309"/>
      <c r="S5" s="315"/>
      <c r="T5" s="312"/>
    </row>
    <row r="6" spans="1:20" x14ac:dyDescent="0.2">
      <c r="A6" s="167" t="s">
        <v>15</v>
      </c>
      <c r="B6" s="183">
        <v>8600</v>
      </c>
      <c r="C6" s="183"/>
      <c r="D6" s="231">
        <v>8476</v>
      </c>
      <c r="E6" s="184">
        <v>0</v>
      </c>
      <c r="F6" s="71">
        <v>405</v>
      </c>
      <c r="G6" s="185">
        <v>12147</v>
      </c>
      <c r="H6" s="319">
        <v>1498</v>
      </c>
      <c r="I6" s="226">
        <v>0</v>
      </c>
      <c r="J6" s="226">
        <v>0</v>
      </c>
      <c r="K6" s="226">
        <v>0</v>
      </c>
      <c r="L6" s="226">
        <v>0</v>
      </c>
      <c r="M6" s="226">
        <v>0</v>
      </c>
      <c r="N6" s="320">
        <v>0</v>
      </c>
      <c r="O6" s="320">
        <v>0</v>
      </c>
      <c r="P6" s="226">
        <v>17606</v>
      </c>
      <c r="Q6" s="186">
        <f>SUM(E6:P6)</f>
        <v>31656</v>
      </c>
      <c r="R6" s="183">
        <v>58942</v>
      </c>
      <c r="S6" s="188">
        <f>R6-Q6</f>
        <v>27286</v>
      </c>
      <c r="T6" s="183">
        <f t="shared" ref="T6:T45" si="0">B6+C6+D6+Q6</f>
        <v>48732</v>
      </c>
    </row>
    <row r="7" spans="1:20" x14ac:dyDescent="0.2">
      <c r="A7" s="167" t="s">
        <v>16</v>
      </c>
      <c r="B7" s="183"/>
      <c r="C7" s="183"/>
      <c r="D7" s="231"/>
      <c r="E7" s="184">
        <v>27430</v>
      </c>
      <c r="F7" s="71">
        <v>0</v>
      </c>
      <c r="G7" s="185">
        <v>37795</v>
      </c>
      <c r="H7" s="226">
        <v>0</v>
      </c>
      <c r="I7" s="226">
        <v>0</v>
      </c>
      <c r="J7" s="226">
        <v>0</v>
      </c>
      <c r="K7" s="226">
        <v>0</v>
      </c>
      <c r="L7" s="226">
        <v>0</v>
      </c>
      <c r="M7" s="226">
        <v>0</v>
      </c>
      <c r="N7" s="320">
        <v>0</v>
      </c>
      <c r="O7" s="320">
        <v>31987</v>
      </c>
      <c r="P7" s="226">
        <v>35916</v>
      </c>
      <c r="Q7" s="186">
        <f t="shared" ref="Q7:Q45" si="1">SUM(E7:P7)</f>
        <v>133128</v>
      </c>
      <c r="R7" s="183">
        <v>133128</v>
      </c>
      <c r="S7" s="188">
        <f t="shared" ref="S7:S45" si="2">R7-Q7</f>
        <v>0</v>
      </c>
      <c r="T7" s="183">
        <f t="shared" si="0"/>
        <v>133128</v>
      </c>
    </row>
    <row r="8" spans="1:20" x14ac:dyDescent="0.2">
      <c r="A8" s="167" t="s">
        <v>17</v>
      </c>
      <c r="B8" s="183"/>
      <c r="C8" s="183"/>
      <c r="D8" s="231"/>
      <c r="E8" s="184">
        <v>0</v>
      </c>
      <c r="F8" s="71">
        <v>0</v>
      </c>
      <c r="G8" s="185">
        <v>0</v>
      </c>
      <c r="H8" s="226">
        <v>0</v>
      </c>
      <c r="I8" s="226">
        <v>20</v>
      </c>
      <c r="J8" s="226">
        <v>82</v>
      </c>
      <c r="K8" s="226">
        <v>60</v>
      </c>
      <c r="L8" s="226">
        <v>0</v>
      </c>
      <c r="M8" s="226">
        <v>0</v>
      </c>
      <c r="N8" s="320">
        <v>0</v>
      </c>
      <c r="O8" s="320">
        <v>3</v>
      </c>
      <c r="P8" s="226">
        <v>39</v>
      </c>
      <c r="Q8" s="186">
        <f t="shared" si="1"/>
        <v>204</v>
      </c>
      <c r="R8" s="183">
        <v>7031</v>
      </c>
      <c r="S8" s="188">
        <f t="shared" si="2"/>
        <v>6827</v>
      </c>
      <c r="T8" s="183">
        <f t="shared" si="0"/>
        <v>204</v>
      </c>
    </row>
    <row r="9" spans="1:20" x14ac:dyDescent="0.2">
      <c r="A9" s="167" t="s">
        <v>18</v>
      </c>
      <c r="B9" s="183"/>
      <c r="C9" s="183"/>
      <c r="D9" s="231"/>
      <c r="E9" s="184">
        <v>0</v>
      </c>
      <c r="F9" s="71">
        <v>0</v>
      </c>
      <c r="G9" s="185">
        <v>0</v>
      </c>
      <c r="H9" s="226">
        <v>0</v>
      </c>
      <c r="I9" s="226">
        <v>0</v>
      </c>
      <c r="J9" s="226">
        <v>21</v>
      </c>
      <c r="K9" s="226">
        <v>0</v>
      </c>
      <c r="L9" s="226">
        <v>0</v>
      </c>
      <c r="M9" s="226">
        <v>0</v>
      </c>
      <c r="N9" s="320">
        <v>0</v>
      </c>
      <c r="O9" s="320">
        <v>10176</v>
      </c>
      <c r="P9" s="226">
        <v>7446</v>
      </c>
      <c r="Q9" s="186">
        <f t="shared" si="1"/>
        <v>17643</v>
      </c>
      <c r="R9" s="183">
        <v>17643</v>
      </c>
      <c r="S9" s="188">
        <f t="shared" si="2"/>
        <v>0</v>
      </c>
      <c r="T9" s="183">
        <f t="shared" si="0"/>
        <v>17643</v>
      </c>
    </row>
    <row r="10" spans="1:20" x14ac:dyDescent="0.2">
      <c r="A10" s="167" t="s">
        <v>19</v>
      </c>
      <c r="B10" s="183"/>
      <c r="C10" s="183"/>
      <c r="D10" s="231"/>
      <c r="E10" s="184">
        <v>0</v>
      </c>
      <c r="F10" s="71">
        <v>0</v>
      </c>
      <c r="G10" s="185">
        <v>0</v>
      </c>
      <c r="H10" s="226">
        <v>0</v>
      </c>
      <c r="I10" s="226">
        <v>0</v>
      </c>
      <c r="J10" s="226">
        <v>0</v>
      </c>
      <c r="K10" s="226">
        <v>0</v>
      </c>
      <c r="L10" s="226">
        <v>0</v>
      </c>
      <c r="M10" s="226">
        <v>0</v>
      </c>
      <c r="N10" s="320">
        <v>0</v>
      </c>
      <c r="O10" s="320">
        <v>0</v>
      </c>
      <c r="P10" s="226">
        <v>10898</v>
      </c>
      <c r="Q10" s="186">
        <f t="shared" si="1"/>
        <v>10898</v>
      </c>
      <c r="R10" s="183">
        <v>12598</v>
      </c>
      <c r="S10" s="188">
        <f t="shared" si="2"/>
        <v>1700</v>
      </c>
      <c r="T10" s="183">
        <f t="shared" si="0"/>
        <v>10898</v>
      </c>
    </row>
    <row r="11" spans="1:20" x14ac:dyDescent="0.2">
      <c r="A11" s="167" t="s">
        <v>20</v>
      </c>
      <c r="B11" s="183">
        <v>16799</v>
      </c>
      <c r="C11" s="183"/>
      <c r="D11" s="231"/>
      <c r="E11" s="184">
        <v>0</v>
      </c>
      <c r="F11" s="71">
        <v>30027</v>
      </c>
      <c r="G11" s="185">
        <v>38244</v>
      </c>
      <c r="H11" s="226">
        <v>31609</v>
      </c>
      <c r="I11" s="226">
        <v>0</v>
      </c>
      <c r="J11" s="226">
        <v>23443</v>
      </c>
      <c r="K11" s="226">
        <v>8151</v>
      </c>
      <c r="L11" s="226">
        <v>34614</v>
      </c>
      <c r="M11" s="226">
        <v>0</v>
      </c>
      <c r="N11" s="320">
        <v>0</v>
      </c>
      <c r="O11" s="320">
        <v>0</v>
      </c>
      <c r="P11" s="226">
        <v>66485</v>
      </c>
      <c r="Q11" s="186">
        <f t="shared" si="1"/>
        <v>232573</v>
      </c>
      <c r="R11" s="183">
        <v>232573</v>
      </c>
      <c r="S11" s="188">
        <f t="shared" si="2"/>
        <v>0</v>
      </c>
      <c r="T11" s="183">
        <f t="shared" si="0"/>
        <v>249372</v>
      </c>
    </row>
    <row r="12" spans="1:20" x14ac:dyDescent="0.2">
      <c r="A12" s="167" t="s">
        <v>21</v>
      </c>
      <c r="B12" s="183">
        <v>3924</v>
      </c>
      <c r="C12" s="183">
        <v>1013</v>
      </c>
      <c r="D12" s="231">
        <v>1626</v>
      </c>
      <c r="E12" s="184">
        <v>331</v>
      </c>
      <c r="F12" s="71">
        <v>604</v>
      </c>
      <c r="G12" s="185">
        <v>489</v>
      </c>
      <c r="H12" s="226">
        <v>1560</v>
      </c>
      <c r="I12" s="226">
        <v>953</v>
      </c>
      <c r="J12" s="226">
        <v>2127</v>
      </c>
      <c r="K12" s="226">
        <v>2694</v>
      </c>
      <c r="L12" s="226">
        <v>1894</v>
      </c>
      <c r="M12" s="226">
        <v>2949</v>
      </c>
      <c r="N12" s="320">
        <v>1716</v>
      </c>
      <c r="O12" s="320">
        <v>3210</v>
      </c>
      <c r="P12" s="226">
        <v>11115</v>
      </c>
      <c r="Q12" s="186">
        <f t="shared" si="1"/>
        <v>29642</v>
      </c>
      <c r="R12" s="183">
        <v>38494</v>
      </c>
      <c r="S12" s="188">
        <f t="shared" si="2"/>
        <v>8852</v>
      </c>
      <c r="T12" s="183">
        <f t="shared" si="0"/>
        <v>36205</v>
      </c>
    </row>
    <row r="13" spans="1:20" x14ac:dyDescent="0.2">
      <c r="A13" s="167" t="s">
        <v>22</v>
      </c>
      <c r="B13" s="183"/>
      <c r="C13" s="183"/>
      <c r="D13" s="231"/>
      <c r="E13" s="184">
        <v>0</v>
      </c>
      <c r="F13" s="71">
        <v>0</v>
      </c>
      <c r="G13" s="185">
        <v>0</v>
      </c>
      <c r="H13" s="226">
        <v>0</v>
      </c>
      <c r="I13" s="226">
        <v>0</v>
      </c>
      <c r="J13" s="226">
        <v>0</v>
      </c>
      <c r="K13" s="226">
        <v>0</v>
      </c>
      <c r="L13" s="226">
        <v>0</v>
      </c>
      <c r="M13" s="226">
        <v>0</v>
      </c>
      <c r="N13" s="320">
        <v>0</v>
      </c>
      <c r="O13" s="320">
        <v>0</v>
      </c>
      <c r="P13" s="226">
        <v>0</v>
      </c>
      <c r="Q13" s="186">
        <f t="shared" si="1"/>
        <v>0</v>
      </c>
      <c r="R13" s="183">
        <v>0</v>
      </c>
      <c r="S13" s="186">
        <f t="shared" si="2"/>
        <v>0</v>
      </c>
      <c r="T13" s="183">
        <f t="shared" si="0"/>
        <v>0</v>
      </c>
    </row>
    <row r="14" spans="1:20" x14ac:dyDescent="0.2">
      <c r="A14" s="167" t="s">
        <v>23</v>
      </c>
      <c r="B14" s="183"/>
      <c r="C14" s="183"/>
      <c r="D14" s="231"/>
      <c r="E14" s="184">
        <v>0</v>
      </c>
      <c r="F14" s="71">
        <v>0</v>
      </c>
      <c r="G14" s="185">
        <v>0</v>
      </c>
      <c r="H14" s="226">
        <v>0</v>
      </c>
      <c r="I14" s="226">
        <v>0</v>
      </c>
      <c r="J14" s="226">
        <v>0</v>
      </c>
      <c r="K14" s="226">
        <v>20561</v>
      </c>
      <c r="L14" s="226">
        <v>0</v>
      </c>
      <c r="M14" s="226">
        <v>0</v>
      </c>
      <c r="N14" s="320">
        <v>0</v>
      </c>
      <c r="O14" s="320">
        <v>0</v>
      </c>
      <c r="P14" s="226">
        <v>3498</v>
      </c>
      <c r="Q14" s="186">
        <f t="shared" si="1"/>
        <v>24059</v>
      </c>
      <c r="R14" s="183">
        <v>24059</v>
      </c>
      <c r="S14" s="186">
        <f>R14-Q14</f>
        <v>0</v>
      </c>
      <c r="T14" s="183">
        <f t="shared" si="0"/>
        <v>24059</v>
      </c>
    </row>
    <row r="15" spans="1:20" x14ac:dyDescent="0.2">
      <c r="A15" s="167" t="s">
        <v>24</v>
      </c>
      <c r="B15" s="183"/>
      <c r="C15" s="183"/>
      <c r="D15" s="231"/>
      <c r="E15" s="184">
        <v>0</v>
      </c>
      <c r="F15" s="71">
        <v>0</v>
      </c>
      <c r="G15" s="185">
        <v>0</v>
      </c>
      <c r="H15" s="226">
        <v>0</v>
      </c>
      <c r="I15" s="226">
        <v>0</v>
      </c>
      <c r="J15" s="226">
        <v>0</v>
      </c>
      <c r="K15" s="226">
        <v>0</v>
      </c>
      <c r="L15" s="226">
        <v>0</v>
      </c>
      <c r="M15" s="226">
        <v>0</v>
      </c>
      <c r="N15" s="320">
        <v>0</v>
      </c>
      <c r="O15" s="320">
        <v>0</v>
      </c>
      <c r="P15" s="226">
        <v>0</v>
      </c>
      <c r="Q15" s="189">
        <f t="shared" si="1"/>
        <v>0</v>
      </c>
      <c r="R15" s="183">
        <v>0</v>
      </c>
      <c r="S15" s="186">
        <f t="shared" si="2"/>
        <v>0</v>
      </c>
      <c r="T15" s="183">
        <f t="shared" si="0"/>
        <v>0</v>
      </c>
    </row>
    <row r="16" spans="1:20" x14ac:dyDescent="0.2">
      <c r="A16" s="167" t="s">
        <v>25</v>
      </c>
      <c r="B16" s="183">
        <v>22892</v>
      </c>
      <c r="C16" s="183">
        <v>473</v>
      </c>
      <c r="D16" s="231">
        <v>390</v>
      </c>
      <c r="E16" s="191">
        <v>0</v>
      </c>
      <c r="F16" s="71">
        <v>0</v>
      </c>
      <c r="G16" s="185">
        <v>0</v>
      </c>
      <c r="H16" s="226">
        <v>15182</v>
      </c>
      <c r="I16" s="226">
        <v>37269</v>
      </c>
      <c r="J16" s="226">
        <v>26931</v>
      </c>
      <c r="K16" s="226">
        <v>19888</v>
      </c>
      <c r="L16" s="226">
        <v>41988</v>
      </c>
      <c r="M16" s="226">
        <v>24078</v>
      </c>
      <c r="N16" s="320">
        <v>12459</v>
      </c>
      <c r="O16" s="320">
        <v>8172</v>
      </c>
      <c r="P16" s="226">
        <v>0</v>
      </c>
      <c r="Q16" s="190">
        <f t="shared" si="1"/>
        <v>185967</v>
      </c>
      <c r="R16" s="183">
        <v>229343</v>
      </c>
      <c r="S16" s="186">
        <f t="shared" si="2"/>
        <v>43376</v>
      </c>
      <c r="T16" s="183">
        <f t="shared" si="0"/>
        <v>209722</v>
      </c>
    </row>
    <row r="17" spans="1:20" x14ac:dyDescent="0.2">
      <c r="A17" s="167" t="s">
        <v>26</v>
      </c>
      <c r="B17" s="183">
        <v>4059</v>
      </c>
      <c r="C17" s="183"/>
      <c r="D17" s="231"/>
      <c r="E17" s="184">
        <v>9934</v>
      </c>
      <c r="F17" s="71">
        <v>0</v>
      </c>
      <c r="G17" s="185">
        <v>0</v>
      </c>
      <c r="H17" s="226">
        <v>0</v>
      </c>
      <c r="I17" s="226">
        <v>0</v>
      </c>
      <c r="J17" s="226">
        <v>0</v>
      </c>
      <c r="K17" s="226">
        <v>3</v>
      </c>
      <c r="L17" s="226">
        <v>21</v>
      </c>
      <c r="M17" s="226">
        <v>0</v>
      </c>
      <c r="N17" s="320">
        <v>0</v>
      </c>
      <c r="O17" s="320">
        <v>0</v>
      </c>
      <c r="P17" s="226">
        <v>6319</v>
      </c>
      <c r="Q17" s="186">
        <f t="shared" si="1"/>
        <v>16277</v>
      </c>
      <c r="R17" s="183">
        <v>17643</v>
      </c>
      <c r="S17" s="186">
        <f t="shared" si="2"/>
        <v>1366</v>
      </c>
      <c r="T17" s="183">
        <f t="shared" si="0"/>
        <v>20336</v>
      </c>
    </row>
    <row r="18" spans="1:20" x14ac:dyDescent="0.2">
      <c r="A18" s="167" t="s">
        <v>27</v>
      </c>
      <c r="B18" s="183"/>
      <c r="C18" s="183"/>
      <c r="D18" s="231"/>
      <c r="E18" s="184">
        <v>0</v>
      </c>
      <c r="F18" s="71">
        <v>0</v>
      </c>
      <c r="G18" s="185">
        <v>15487</v>
      </c>
      <c r="H18" s="226">
        <v>0</v>
      </c>
      <c r="I18" s="226">
        <v>0</v>
      </c>
      <c r="J18" s="226">
        <v>11820</v>
      </c>
      <c r="K18" s="226">
        <v>7145</v>
      </c>
      <c r="L18" s="226">
        <v>0</v>
      </c>
      <c r="M18" s="226">
        <v>267</v>
      </c>
      <c r="N18" s="320">
        <v>0</v>
      </c>
      <c r="O18" s="320">
        <v>6673</v>
      </c>
      <c r="P18" s="226">
        <v>257</v>
      </c>
      <c r="Q18" s="186">
        <f t="shared" si="1"/>
        <v>41649</v>
      </c>
      <c r="R18" s="183">
        <v>41702</v>
      </c>
      <c r="S18" s="186">
        <f t="shared" si="2"/>
        <v>53</v>
      </c>
      <c r="T18" s="183">
        <f t="shared" si="0"/>
        <v>41649</v>
      </c>
    </row>
    <row r="19" spans="1:20" x14ac:dyDescent="0.2">
      <c r="A19" s="167" t="s">
        <v>78</v>
      </c>
      <c r="B19" s="183"/>
      <c r="C19" s="183"/>
      <c r="D19" s="231"/>
      <c r="E19" s="184">
        <v>0</v>
      </c>
      <c r="F19" s="71">
        <v>15048</v>
      </c>
      <c r="G19" s="185">
        <v>0</v>
      </c>
      <c r="H19" s="226">
        <v>0</v>
      </c>
      <c r="I19" s="226">
        <v>0</v>
      </c>
      <c r="J19" s="226">
        <v>0</v>
      </c>
      <c r="K19" s="226">
        <v>0</v>
      </c>
      <c r="L19" s="226">
        <v>0</v>
      </c>
      <c r="M19" s="226">
        <v>0</v>
      </c>
      <c r="N19" s="320">
        <v>0</v>
      </c>
      <c r="O19" s="320">
        <v>0</v>
      </c>
      <c r="P19" s="226">
        <v>10615</v>
      </c>
      <c r="Q19" s="186">
        <f t="shared" si="1"/>
        <v>25663</v>
      </c>
      <c r="R19" s="183">
        <v>25663</v>
      </c>
      <c r="S19" s="186">
        <f t="shared" si="2"/>
        <v>0</v>
      </c>
      <c r="T19" s="183">
        <f t="shared" si="0"/>
        <v>25663</v>
      </c>
    </row>
    <row r="20" spans="1:20" x14ac:dyDescent="0.2">
      <c r="A20" s="167" t="s">
        <v>28</v>
      </c>
      <c r="B20" s="183">
        <v>3321</v>
      </c>
      <c r="C20" s="183"/>
      <c r="D20" s="231"/>
      <c r="E20" s="184">
        <v>9682</v>
      </c>
      <c r="F20" s="71">
        <v>0</v>
      </c>
      <c r="G20" s="185">
        <v>0</v>
      </c>
      <c r="H20" s="226">
        <v>0</v>
      </c>
      <c r="I20" s="226">
        <v>0</v>
      </c>
      <c r="J20" s="226">
        <v>0</v>
      </c>
      <c r="K20" s="226">
        <v>0</v>
      </c>
      <c r="L20" s="226">
        <v>0</v>
      </c>
      <c r="M20" s="226">
        <v>0</v>
      </c>
      <c r="N20" s="320">
        <v>0</v>
      </c>
      <c r="O20" s="320">
        <v>0</v>
      </c>
      <c r="P20" s="226">
        <v>4753</v>
      </c>
      <c r="Q20" s="186">
        <f t="shared" si="1"/>
        <v>14435</v>
      </c>
      <c r="R20" s="183">
        <v>14435</v>
      </c>
      <c r="S20" s="376">
        <f t="shared" si="2"/>
        <v>0</v>
      </c>
      <c r="T20" s="183">
        <f t="shared" si="0"/>
        <v>17756</v>
      </c>
    </row>
    <row r="21" spans="1:20" x14ac:dyDescent="0.2">
      <c r="A21" s="167" t="s">
        <v>29</v>
      </c>
      <c r="B21" s="183"/>
      <c r="C21" s="183"/>
      <c r="D21" s="231"/>
      <c r="E21" s="184">
        <v>0</v>
      </c>
      <c r="F21" s="71">
        <v>0</v>
      </c>
      <c r="G21" s="185">
        <v>0</v>
      </c>
      <c r="H21" s="226">
        <v>0</v>
      </c>
      <c r="I21" s="226">
        <v>0</v>
      </c>
      <c r="J21" s="226">
        <v>0</v>
      </c>
      <c r="K21" s="226">
        <v>0</v>
      </c>
      <c r="L21" s="226">
        <v>0</v>
      </c>
      <c r="M21" s="226">
        <v>0</v>
      </c>
      <c r="N21" s="320">
        <v>0</v>
      </c>
      <c r="O21" s="320">
        <v>0</v>
      </c>
      <c r="P21" s="226">
        <v>0</v>
      </c>
      <c r="Q21" s="186">
        <f t="shared" si="1"/>
        <v>0</v>
      </c>
      <c r="R21" s="183">
        <v>0</v>
      </c>
      <c r="S21" s="376">
        <f t="shared" si="2"/>
        <v>0</v>
      </c>
      <c r="T21" s="183">
        <f t="shared" si="0"/>
        <v>0</v>
      </c>
    </row>
    <row r="22" spans="1:20" x14ac:dyDescent="0.2">
      <c r="A22" s="167" t="s">
        <v>30</v>
      </c>
      <c r="B22" s="183">
        <v>5945</v>
      </c>
      <c r="C22" s="183"/>
      <c r="D22" s="231"/>
      <c r="E22" s="184">
        <v>16653</v>
      </c>
      <c r="F22" s="71">
        <v>21</v>
      </c>
      <c r="G22" s="185">
        <v>3162</v>
      </c>
      <c r="H22" s="226">
        <v>23420</v>
      </c>
      <c r="I22" s="226">
        <v>0</v>
      </c>
      <c r="J22" s="226">
        <v>0</v>
      </c>
      <c r="K22" s="226">
        <v>3591</v>
      </c>
      <c r="L22" s="226">
        <v>16385</v>
      </c>
      <c r="M22" s="226">
        <v>0</v>
      </c>
      <c r="N22" s="320">
        <v>0</v>
      </c>
      <c r="O22" s="320">
        <v>12257</v>
      </c>
      <c r="P22" s="226">
        <v>885</v>
      </c>
      <c r="Q22" s="186">
        <f t="shared" si="1"/>
        <v>76374</v>
      </c>
      <c r="R22" s="183">
        <v>76990</v>
      </c>
      <c r="S22" s="188">
        <f t="shared" si="2"/>
        <v>616</v>
      </c>
      <c r="T22" s="183">
        <f t="shared" si="0"/>
        <v>82319</v>
      </c>
    </row>
    <row r="23" spans="1:20" x14ac:dyDescent="0.2">
      <c r="A23" s="167" t="s">
        <v>31</v>
      </c>
      <c r="B23" s="183">
        <v>6344</v>
      </c>
      <c r="C23" s="183"/>
      <c r="D23" s="231">
        <v>4351</v>
      </c>
      <c r="E23" s="191">
        <v>0</v>
      </c>
      <c r="F23" s="71">
        <v>0</v>
      </c>
      <c r="G23" s="185">
        <v>0</v>
      </c>
      <c r="H23" s="226">
        <v>0</v>
      </c>
      <c r="I23" s="226">
        <v>0</v>
      </c>
      <c r="J23" s="226">
        <v>0</v>
      </c>
      <c r="K23" s="226">
        <v>6344</v>
      </c>
      <c r="L23" s="226">
        <v>0</v>
      </c>
      <c r="M23" s="226">
        <v>0</v>
      </c>
      <c r="N23" s="320">
        <v>0</v>
      </c>
      <c r="O23" s="320">
        <v>0</v>
      </c>
      <c r="P23" s="226">
        <v>9389</v>
      </c>
      <c r="Q23" s="190">
        <f t="shared" si="1"/>
        <v>15733</v>
      </c>
      <c r="R23" s="183">
        <v>16449</v>
      </c>
      <c r="S23" s="188">
        <f t="shared" si="2"/>
        <v>716</v>
      </c>
      <c r="T23" s="183">
        <f t="shared" si="0"/>
        <v>26428</v>
      </c>
    </row>
    <row r="24" spans="1:20" x14ac:dyDescent="0.2">
      <c r="A24" s="167" t="s">
        <v>32</v>
      </c>
      <c r="B24" s="183"/>
      <c r="C24" s="183"/>
      <c r="D24" s="231"/>
      <c r="E24" s="184">
        <v>0</v>
      </c>
      <c r="F24" s="71">
        <v>0</v>
      </c>
      <c r="G24" s="185">
        <v>0</v>
      </c>
      <c r="H24" s="226">
        <v>0</v>
      </c>
      <c r="I24" s="226">
        <v>0</v>
      </c>
      <c r="J24" s="226">
        <v>0</v>
      </c>
      <c r="K24" s="226">
        <v>0</v>
      </c>
      <c r="L24" s="226">
        <v>0</v>
      </c>
      <c r="M24" s="226">
        <v>0</v>
      </c>
      <c r="N24" s="320">
        <v>0</v>
      </c>
      <c r="O24" s="320">
        <v>0</v>
      </c>
      <c r="P24" s="226">
        <v>0</v>
      </c>
      <c r="Q24" s="189">
        <f t="shared" si="1"/>
        <v>0</v>
      </c>
      <c r="R24" s="183">
        <v>0</v>
      </c>
      <c r="S24" s="188">
        <f t="shared" si="2"/>
        <v>0</v>
      </c>
      <c r="T24" s="183">
        <f t="shared" si="0"/>
        <v>0</v>
      </c>
    </row>
    <row r="25" spans="1:20" x14ac:dyDescent="0.2">
      <c r="A25" s="167" t="s">
        <v>33</v>
      </c>
      <c r="B25" s="183"/>
      <c r="C25" s="183"/>
      <c r="D25" s="231"/>
      <c r="E25" s="191">
        <v>0</v>
      </c>
      <c r="F25" s="71">
        <v>0</v>
      </c>
      <c r="G25" s="185">
        <v>0</v>
      </c>
      <c r="H25" s="226">
        <v>0</v>
      </c>
      <c r="I25" s="226">
        <v>10758</v>
      </c>
      <c r="J25" s="226">
        <v>0</v>
      </c>
      <c r="K25" s="226">
        <v>0</v>
      </c>
      <c r="L25" s="226">
        <v>2949</v>
      </c>
      <c r="M25" s="226">
        <v>0</v>
      </c>
      <c r="N25" s="320">
        <v>0</v>
      </c>
      <c r="O25" s="320">
        <v>0</v>
      </c>
      <c r="P25" s="226">
        <v>0</v>
      </c>
      <c r="Q25" s="190">
        <f t="shared" si="1"/>
        <v>13707</v>
      </c>
      <c r="R25" s="183">
        <v>16039</v>
      </c>
      <c r="S25" s="188">
        <f t="shared" si="2"/>
        <v>2332</v>
      </c>
      <c r="T25" s="183">
        <f t="shared" si="0"/>
        <v>13707</v>
      </c>
    </row>
    <row r="26" spans="1:20" x14ac:dyDescent="0.2">
      <c r="A26" s="167" t="s">
        <v>34</v>
      </c>
      <c r="B26" s="183">
        <v>837</v>
      </c>
      <c r="C26" s="183"/>
      <c r="D26" s="231">
        <v>2388</v>
      </c>
      <c r="E26" s="184">
        <v>0</v>
      </c>
      <c r="F26" s="71">
        <v>0</v>
      </c>
      <c r="G26" s="185">
        <v>0</v>
      </c>
      <c r="H26" s="226">
        <v>0</v>
      </c>
      <c r="I26" s="226">
        <v>0</v>
      </c>
      <c r="J26" s="226">
        <v>0</v>
      </c>
      <c r="K26" s="226">
        <v>0</v>
      </c>
      <c r="L26" s="226">
        <v>104</v>
      </c>
      <c r="M26" s="226">
        <v>793</v>
      </c>
      <c r="N26" s="320">
        <v>1044</v>
      </c>
      <c r="O26" s="320">
        <v>2152</v>
      </c>
      <c r="P26" s="226">
        <v>1836</v>
      </c>
      <c r="Q26" s="186">
        <f t="shared" si="1"/>
        <v>5929</v>
      </c>
      <c r="R26" s="183">
        <v>11666</v>
      </c>
      <c r="S26" s="188">
        <f t="shared" si="2"/>
        <v>5737</v>
      </c>
      <c r="T26" s="183">
        <f t="shared" si="0"/>
        <v>9154</v>
      </c>
    </row>
    <row r="27" spans="1:20" x14ac:dyDescent="0.2">
      <c r="A27" s="167" t="s">
        <v>35</v>
      </c>
      <c r="B27" s="183"/>
      <c r="C27" s="183"/>
      <c r="D27" s="231"/>
      <c r="E27" s="184">
        <v>0</v>
      </c>
      <c r="F27" s="71">
        <v>0</v>
      </c>
      <c r="G27" s="185">
        <v>0</v>
      </c>
      <c r="H27" s="226">
        <v>0</v>
      </c>
      <c r="I27" s="226">
        <v>0</v>
      </c>
      <c r="J27" s="226">
        <v>0</v>
      </c>
      <c r="K27" s="226">
        <v>0</v>
      </c>
      <c r="L27" s="226">
        <v>0</v>
      </c>
      <c r="M27" s="226">
        <v>0</v>
      </c>
      <c r="N27" s="320">
        <v>4720</v>
      </c>
      <c r="O27" s="320">
        <v>0</v>
      </c>
      <c r="P27" s="226">
        <v>0</v>
      </c>
      <c r="Q27" s="189">
        <f t="shared" si="1"/>
        <v>4720</v>
      </c>
      <c r="R27" s="183">
        <v>11834</v>
      </c>
      <c r="S27" s="188">
        <f t="shared" si="2"/>
        <v>7114</v>
      </c>
      <c r="T27" s="183">
        <f t="shared" si="0"/>
        <v>4720</v>
      </c>
    </row>
    <row r="28" spans="1:20" x14ac:dyDescent="0.2">
      <c r="A28" s="167" t="s">
        <v>36</v>
      </c>
      <c r="B28" s="183"/>
      <c r="C28" s="183"/>
      <c r="D28" s="231"/>
      <c r="E28" s="184">
        <v>0</v>
      </c>
      <c r="F28" s="71">
        <v>0</v>
      </c>
      <c r="G28" s="185">
        <v>0</v>
      </c>
      <c r="H28" s="226">
        <v>0</v>
      </c>
      <c r="I28" s="226">
        <v>0</v>
      </c>
      <c r="J28" s="226">
        <v>0</v>
      </c>
      <c r="K28" s="226">
        <v>0</v>
      </c>
      <c r="L28" s="226">
        <v>0</v>
      </c>
      <c r="M28" s="226">
        <v>0</v>
      </c>
      <c r="N28" s="320">
        <v>0</v>
      </c>
      <c r="O28" s="320">
        <v>0</v>
      </c>
      <c r="P28" s="226">
        <v>0</v>
      </c>
      <c r="Q28" s="189">
        <f t="shared" si="1"/>
        <v>0</v>
      </c>
      <c r="R28" s="183">
        <v>0</v>
      </c>
      <c r="S28" s="188">
        <f t="shared" si="2"/>
        <v>0</v>
      </c>
      <c r="T28" s="183">
        <f t="shared" si="0"/>
        <v>0</v>
      </c>
    </row>
    <row r="29" spans="1:20" x14ac:dyDescent="0.2">
      <c r="A29" s="167" t="s">
        <v>37</v>
      </c>
      <c r="B29" s="183">
        <v>7030</v>
      </c>
      <c r="C29" s="183">
        <v>70</v>
      </c>
      <c r="D29" s="231"/>
      <c r="E29" s="191">
        <v>24</v>
      </c>
      <c r="F29" s="71">
        <v>0</v>
      </c>
      <c r="G29" s="185">
        <v>0</v>
      </c>
      <c r="H29" s="226">
        <v>0</v>
      </c>
      <c r="I29" s="226">
        <v>0</v>
      </c>
      <c r="J29" s="226">
        <v>0</v>
      </c>
      <c r="K29" s="226">
        <v>0</v>
      </c>
      <c r="L29" s="226">
        <v>0</v>
      </c>
      <c r="M29" s="226">
        <v>0</v>
      </c>
      <c r="N29" s="320">
        <v>526</v>
      </c>
      <c r="O29" s="320">
        <v>0</v>
      </c>
      <c r="P29" s="226">
        <v>7983</v>
      </c>
      <c r="Q29" s="190">
        <f t="shared" si="1"/>
        <v>8533</v>
      </c>
      <c r="R29" s="183">
        <v>13707</v>
      </c>
      <c r="S29" s="188">
        <f t="shared" si="2"/>
        <v>5174</v>
      </c>
      <c r="T29" s="183">
        <f t="shared" si="0"/>
        <v>15633</v>
      </c>
    </row>
    <row r="30" spans="1:20" x14ac:dyDescent="0.2">
      <c r="A30" s="167" t="s">
        <v>38</v>
      </c>
      <c r="B30" s="183">
        <v>2280</v>
      </c>
      <c r="C30" s="183">
        <v>1646</v>
      </c>
      <c r="D30" s="231">
        <v>7903</v>
      </c>
      <c r="E30" s="184">
        <v>248</v>
      </c>
      <c r="F30" s="71">
        <v>32</v>
      </c>
      <c r="G30" s="185">
        <v>1685</v>
      </c>
      <c r="H30" s="226">
        <v>1334</v>
      </c>
      <c r="I30" s="226">
        <v>1632</v>
      </c>
      <c r="J30" s="226">
        <v>637</v>
      </c>
      <c r="K30" s="226">
        <v>816</v>
      </c>
      <c r="L30" s="226">
        <v>1818</v>
      </c>
      <c r="M30" s="226">
        <v>1142</v>
      </c>
      <c r="N30" s="320">
        <v>306</v>
      </c>
      <c r="O30" s="320">
        <v>196</v>
      </c>
      <c r="P30" s="226">
        <v>735</v>
      </c>
      <c r="Q30" s="186">
        <f t="shared" si="1"/>
        <v>10581</v>
      </c>
      <c r="R30" s="183">
        <v>19248</v>
      </c>
      <c r="S30" s="188">
        <f t="shared" si="2"/>
        <v>8667</v>
      </c>
      <c r="T30" s="183">
        <f t="shared" si="0"/>
        <v>22410</v>
      </c>
    </row>
    <row r="31" spans="1:20" x14ac:dyDescent="0.2">
      <c r="A31" s="167" t="s">
        <v>81</v>
      </c>
      <c r="B31" s="183"/>
      <c r="C31" s="183"/>
      <c r="D31" s="231"/>
      <c r="E31" s="192">
        <v>0</v>
      </c>
      <c r="F31" s="71">
        <v>0</v>
      </c>
      <c r="G31" s="185">
        <v>0</v>
      </c>
      <c r="H31" s="226">
        <v>0</v>
      </c>
      <c r="I31" s="226">
        <v>0</v>
      </c>
      <c r="J31" s="226">
        <v>0</v>
      </c>
      <c r="K31" s="226">
        <v>0</v>
      </c>
      <c r="L31" s="226">
        <v>0</v>
      </c>
      <c r="M31" s="226">
        <v>0</v>
      </c>
      <c r="N31" s="320">
        <v>0</v>
      </c>
      <c r="O31" s="320">
        <v>0</v>
      </c>
      <c r="P31" s="226">
        <v>0</v>
      </c>
      <c r="Q31" s="167">
        <f t="shared" si="1"/>
        <v>0</v>
      </c>
      <c r="R31" s="183">
        <v>7258</v>
      </c>
      <c r="S31" s="188">
        <f t="shared" si="2"/>
        <v>7258</v>
      </c>
      <c r="T31" s="183">
        <f t="shared" si="0"/>
        <v>0</v>
      </c>
    </row>
    <row r="32" spans="1:20" x14ac:dyDescent="0.2">
      <c r="A32" s="167" t="s">
        <v>39</v>
      </c>
      <c r="B32" s="183">
        <v>6207</v>
      </c>
      <c r="C32" s="183"/>
      <c r="D32" s="231"/>
      <c r="E32" s="184">
        <v>13725</v>
      </c>
      <c r="F32" s="71">
        <v>0</v>
      </c>
      <c r="G32" s="185">
        <v>0</v>
      </c>
      <c r="H32" s="226">
        <v>0</v>
      </c>
      <c r="I32" s="226">
        <v>0</v>
      </c>
      <c r="J32" s="226">
        <v>0</v>
      </c>
      <c r="K32" s="226">
        <v>0</v>
      </c>
      <c r="L32" s="226">
        <v>0</v>
      </c>
      <c r="M32" s="226">
        <v>0</v>
      </c>
      <c r="N32" s="320">
        <v>0</v>
      </c>
      <c r="O32" s="320">
        <v>0</v>
      </c>
      <c r="P32" s="226">
        <v>5417</v>
      </c>
      <c r="Q32" s="186">
        <f t="shared" si="1"/>
        <v>19142</v>
      </c>
      <c r="R32" s="183">
        <v>20852</v>
      </c>
      <c r="S32" s="188">
        <f t="shared" si="2"/>
        <v>1710</v>
      </c>
      <c r="T32" s="183">
        <f t="shared" si="0"/>
        <v>25349</v>
      </c>
    </row>
    <row r="33" spans="1:20" x14ac:dyDescent="0.2">
      <c r="A33" s="167" t="s">
        <v>40</v>
      </c>
      <c r="B33" s="183"/>
      <c r="C33" s="183"/>
      <c r="D33" s="231"/>
      <c r="E33" s="184">
        <v>0</v>
      </c>
      <c r="F33" s="71">
        <v>0</v>
      </c>
      <c r="G33" s="185">
        <v>0</v>
      </c>
      <c r="H33" s="226">
        <v>0</v>
      </c>
      <c r="I33" s="226">
        <v>0</v>
      </c>
      <c r="J33" s="226">
        <v>0</v>
      </c>
      <c r="K33" s="226">
        <v>0</v>
      </c>
      <c r="L33" s="226">
        <v>0</v>
      </c>
      <c r="M33" s="226">
        <v>0</v>
      </c>
      <c r="N33" s="320">
        <v>0</v>
      </c>
      <c r="O33" s="320">
        <v>0</v>
      </c>
      <c r="P33" s="226">
        <v>0</v>
      </c>
      <c r="Q33" s="186">
        <f t="shared" si="1"/>
        <v>0</v>
      </c>
      <c r="R33" s="183">
        <v>0</v>
      </c>
      <c r="S33" s="188">
        <f t="shared" si="2"/>
        <v>0</v>
      </c>
      <c r="T33" s="183">
        <f t="shared" si="0"/>
        <v>0</v>
      </c>
    </row>
    <row r="34" spans="1:20" x14ac:dyDescent="0.2">
      <c r="A34" s="167" t="s">
        <v>41</v>
      </c>
      <c r="B34" s="183">
        <v>629</v>
      </c>
      <c r="C34" s="183">
        <v>609</v>
      </c>
      <c r="D34" s="231">
        <v>708</v>
      </c>
      <c r="E34" s="184">
        <v>131</v>
      </c>
      <c r="F34" s="71">
        <v>0</v>
      </c>
      <c r="G34" s="185">
        <v>0</v>
      </c>
      <c r="H34" s="226">
        <v>79</v>
      </c>
      <c r="I34" s="226">
        <v>0</v>
      </c>
      <c r="J34" s="226">
        <v>314</v>
      </c>
      <c r="K34" s="226">
        <v>288</v>
      </c>
      <c r="L34" s="226">
        <v>23158</v>
      </c>
      <c r="M34" s="226">
        <v>430</v>
      </c>
      <c r="N34" s="320">
        <v>576</v>
      </c>
      <c r="O34" s="320">
        <v>157</v>
      </c>
      <c r="P34" s="226">
        <v>744</v>
      </c>
      <c r="Q34" s="186">
        <f t="shared" si="1"/>
        <v>25877</v>
      </c>
      <c r="R34" s="183">
        <v>42784</v>
      </c>
      <c r="S34" s="188">
        <f t="shared" si="2"/>
        <v>16907</v>
      </c>
      <c r="T34" s="183">
        <f t="shared" si="0"/>
        <v>27823</v>
      </c>
    </row>
    <row r="35" spans="1:20" x14ac:dyDescent="0.2">
      <c r="A35" s="167" t="s">
        <v>42</v>
      </c>
      <c r="B35" s="183"/>
      <c r="C35" s="183"/>
      <c r="D35" s="231"/>
      <c r="E35" s="184">
        <v>0</v>
      </c>
      <c r="F35" s="71">
        <v>0</v>
      </c>
      <c r="G35" s="185">
        <v>0</v>
      </c>
      <c r="H35" s="226">
        <v>0</v>
      </c>
      <c r="I35" s="226">
        <v>0</v>
      </c>
      <c r="J35" s="226">
        <v>0</v>
      </c>
      <c r="K35" s="226">
        <v>0</v>
      </c>
      <c r="L35" s="226">
        <v>0</v>
      </c>
      <c r="M35" s="226">
        <v>0</v>
      </c>
      <c r="N35" s="320">
        <v>0</v>
      </c>
      <c r="O35" s="320">
        <v>0</v>
      </c>
      <c r="P35" s="226">
        <v>0</v>
      </c>
      <c r="Q35" s="189">
        <f t="shared" si="1"/>
        <v>0</v>
      </c>
      <c r="R35" s="183">
        <v>0</v>
      </c>
      <c r="S35" s="188">
        <f t="shared" si="2"/>
        <v>0</v>
      </c>
      <c r="T35" s="183">
        <f t="shared" si="0"/>
        <v>0</v>
      </c>
    </row>
    <row r="36" spans="1:20" x14ac:dyDescent="0.2">
      <c r="A36" s="167" t="s">
        <v>43</v>
      </c>
      <c r="B36" s="183">
        <v>106</v>
      </c>
      <c r="C36" s="183"/>
      <c r="D36" s="231"/>
      <c r="E36" s="184">
        <v>382</v>
      </c>
      <c r="F36" s="71">
        <v>87</v>
      </c>
      <c r="G36" s="185">
        <v>4772</v>
      </c>
      <c r="H36" s="226">
        <v>167</v>
      </c>
      <c r="I36" s="226">
        <v>72</v>
      </c>
      <c r="J36" s="226">
        <v>0</v>
      </c>
      <c r="K36" s="226">
        <v>190</v>
      </c>
      <c r="L36" s="226">
        <v>72</v>
      </c>
      <c r="M36" s="226">
        <v>382</v>
      </c>
      <c r="N36" s="320">
        <v>0</v>
      </c>
      <c r="O36" s="320">
        <v>318</v>
      </c>
      <c r="P36" s="226">
        <v>786</v>
      </c>
      <c r="Q36" s="186">
        <f t="shared" si="1"/>
        <v>7228</v>
      </c>
      <c r="R36" s="183">
        <v>7258</v>
      </c>
      <c r="S36" s="188">
        <f t="shared" si="2"/>
        <v>30</v>
      </c>
      <c r="T36" s="183">
        <f t="shared" si="0"/>
        <v>7334</v>
      </c>
    </row>
    <row r="37" spans="1:20" x14ac:dyDescent="0.2">
      <c r="A37" s="167" t="s">
        <v>44</v>
      </c>
      <c r="B37" s="183">
        <v>10632</v>
      </c>
      <c r="C37" s="183">
        <v>5178</v>
      </c>
      <c r="D37" s="231"/>
      <c r="E37" s="184">
        <v>0</v>
      </c>
      <c r="F37" s="71">
        <v>2421</v>
      </c>
      <c r="G37" s="185">
        <v>37046</v>
      </c>
      <c r="H37" s="226">
        <v>260</v>
      </c>
      <c r="I37" s="226">
        <v>104</v>
      </c>
      <c r="J37" s="226">
        <v>62</v>
      </c>
      <c r="K37" s="226">
        <v>125</v>
      </c>
      <c r="L37" s="226">
        <v>0</v>
      </c>
      <c r="M37" s="226">
        <v>63</v>
      </c>
      <c r="N37" s="320">
        <v>0</v>
      </c>
      <c r="O37" s="320">
        <v>0</v>
      </c>
      <c r="P37" s="226">
        <v>25654</v>
      </c>
      <c r="Q37" s="190">
        <f t="shared" si="1"/>
        <v>65735</v>
      </c>
      <c r="R37" s="183">
        <v>65762</v>
      </c>
      <c r="S37" s="188">
        <f t="shared" si="2"/>
        <v>27</v>
      </c>
      <c r="T37" s="183">
        <f t="shared" si="0"/>
        <v>81545</v>
      </c>
    </row>
    <row r="38" spans="1:20" x14ac:dyDescent="0.2">
      <c r="A38" s="167" t="s">
        <v>120</v>
      </c>
      <c r="B38" s="183"/>
      <c r="C38" s="183"/>
      <c r="D38" s="231"/>
      <c r="E38" s="184">
        <v>0</v>
      </c>
      <c r="F38" s="71">
        <v>0</v>
      </c>
      <c r="G38" s="185">
        <v>0</v>
      </c>
      <c r="H38" s="226">
        <v>0</v>
      </c>
      <c r="I38" s="226">
        <v>0</v>
      </c>
      <c r="J38" s="226">
        <v>0</v>
      </c>
      <c r="K38" s="226">
        <v>0</v>
      </c>
      <c r="L38" s="226">
        <v>0</v>
      </c>
      <c r="M38" s="226">
        <v>0</v>
      </c>
      <c r="N38" s="320">
        <v>0</v>
      </c>
      <c r="O38" s="320">
        <v>0</v>
      </c>
      <c r="P38" s="226">
        <v>0</v>
      </c>
      <c r="Q38" s="189">
        <f t="shared" si="1"/>
        <v>0</v>
      </c>
      <c r="R38" s="183">
        <v>0</v>
      </c>
      <c r="S38" s="188">
        <f t="shared" si="2"/>
        <v>0</v>
      </c>
      <c r="T38" s="183">
        <f t="shared" si="0"/>
        <v>0</v>
      </c>
    </row>
    <row r="39" spans="1:20" x14ac:dyDescent="0.2">
      <c r="A39" s="167" t="s">
        <v>46</v>
      </c>
      <c r="B39" s="183"/>
      <c r="C39" s="183"/>
      <c r="D39" s="231"/>
      <c r="E39" s="191">
        <v>0</v>
      </c>
      <c r="F39" s="71">
        <v>3827</v>
      </c>
      <c r="G39" s="185">
        <v>9589</v>
      </c>
      <c r="H39" s="226">
        <v>9589</v>
      </c>
      <c r="I39" s="226">
        <v>0</v>
      </c>
      <c r="J39" s="226">
        <v>0</v>
      </c>
      <c r="K39" s="226">
        <v>0</v>
      </c>
      <c r="L39" s="226">
        <v>0</v>
      </c>
      <c r="M39" s="226">
        <v>0</v>
      </c>
      <c r="N39" s="320">
        <v>0</v>
      </c>
      <c r="O39" s="320">
        <v>0</v>
      </c>
      <c r="P39" s="226">
        <v>13886</v>
      </c>
      <c r="Q39" s="190">
        <f t="shared" si="1"/>
        <v>36891</v>
      </c>
      <c r="R39" s="183">
        <v>36891</v>
      </c>
      <c r="S39" s="188">
        <f t="shared" si="2"/>
        <v>0</v>
      </c>
      <c r="T39" s="183">
        <f t="shared" si="0"/>
        <v>36891</v>
      </c>
    </row>
    <row r="40" spans="1:20" x14ac:dyDescent="0.2">
      <c r="A40" s="167" t="s">
        <v>474</v>
      </c>
      <c r="B40" s="183"/>
      <c r="C40" s="183"/>
      <c r="D40" s="231"/>
      <c r="E40" s="184">
        <v>0</v>
      </c>
      <c r="F40" s="71">
        <v>0</v>
      </c>
      <c r="G40" s="185">
        <v>0</v>
      </c>
      <c r="H40" s="226">
        <v>0</v>
      </c>
      <c r="I40" s="226">
        <v>0</v>
      </c>
      <c r="J40" s="226">
        <v>0</v>
      </c>
      <c r="K40" s="226">
        <v>0</v>
      </c>
      <c r="L40" s="226">
        <v>0</v>
      </c>
      <c r="M40" s="226">
        <v>0</v>
      </c>
      <c r="N40" s="320">
        <v>0</v>
      </c>
      <c r="O40" s="320">
        <v>0</v>
      </c>
      <c r="P40" s="226">
        <v>0</v>
      </c>
      <c r="Q40" s="189">
        <f t="shared" si="1"/>
        <v>0</v>
      </c>
      <c r="R40" s="183">
        <v>0</v>
      </c>
      <c r="S40" s="188">
        <f t="shared" si="2"/>
        <v>0</v>
      </c>
      <c r="T40" s="183">
        <f t="shared" si="0"/>
        <v>0</v>
      </c>
    </row>
    <row r="41" spans="1:20" x14ac:dyDescent="0.2">
      <c r="A41" s="167" t="s">
        <v>49</v>
      </c>
      <c r="B41" s="183"/>
      <c r="C41" s="183"/>
      <c r="D41" s="231"/>
      <c r="E41" s="184">
        <v>0</v>
      </c>
      <c r="F41" s="71">
        <v>0</v>
      </c>
      <c r="G41" s="185">
        <v>0</v>
      </c>
      <c r="H41" s="226">
        <v>0</v>
      </c>
      <c r="I41" s="226">
        <v>0</v>
      </c>
      <c r="J41" s="226">
        <v>0</v>
      </c>
      <c r="K41" s="226">
        <v>0</v>
      </c>
      <c r="L41" s="226">
        <v>0</v>
      </c>
      <c r="M41" s="226">
        <v>0</v>
      </c>
      <c r="N41" s="320">
        <v>0</v>
      </c>
      <c r="O41" s="320">
        <v>0</v>
      </c>
      <c r="P41" s="226">
        <v>0</v>
      </c>
      <c r="Q41" s="189">
        <f t="shared" si="1"/>
        <v>0</v>
      </c>
      <c r="R41" s="183">
        <v>0</v>
      </c>
      <c r="S41" s="188">
        <f t="shared" si="2"/>
        <v>0</v>
      </c>
      <c r="T41" s="183">
        <f t="shared" si="0"/>
        <v>0</v>
      </c>
    </row>
    <row r="42" spans="1:20" x14ac:dyDescent="0.2">
      <c r="A42" s="167" t="s">
        <v>50</v>
      </c>
      <c r="B42" s="183">
        <v>19723</v>
      </c>
      <c r="C42" s="183"/>
      <c r="D42" s="231"/>
      <c r="E42" s="184">
        <v>0</v>
      </c>
      <c r="F42" s="71">
        <v>0</v>
      </c>
      <c r="G42" s="185">
        <v>0</v>
      </c>
      <c r="H42" s="226">
        <v>0</v>
      </c>
      <c r="I42" s="226">
        <v>0</v>
      </c>
      <c r="J42" s="226">
        <v>0</v>
      </c>
      <c r="K42" s="226">
        <v>0</v>
      </c>
      <c r="L42" s="226">
        <v>0</v>
      </c>
      <c r="M42" s="226">
        <v>0</v>
      </c>
      <c r="N42" s="320">
        <v>0</v>
      </c>
      <c r="O42" s="320">
        <v>0</v>
      </c>
      <c r="P42" s="226">
        <v>22455</v>
      </c>
      <c r="Q42" s="189">
        <f t="shared" si="1"/>
        <v>22455</v>
      </c>
      <c r="R42" s="183">
        <v>22455</v>
      </c>
      <c r="S42" s="188">
        <f t="shared" si="2"/>
        <v>0</v>
      </c>
      <c r="T42" s="183">
        <f t="shared" si="0"/>
        <v>42178</v>
      </c>
    </row>
    <row r="43" spans="1:20" x14ac:dyDescent="0.2">
      <c r="A43" s="167" t="s">
        <v>51</v>
      </c>
      <c r="B43" s="183"/>
      <c r="C43" s="183"/>
      <c r="D43" s="231"/>
      <c r="E43" s="184">
        <v>0</v>
      </c>
      <c r="F43" s="71">
        <v>0</v>
      </c>
      <c r="G43" s="185">
        <v>0</v>
      </c>
      <c r="H43" s="226">
        <v>0</v>
      </c>
      <c r="I43" s="226">
        <v>0</v>
      </c>
      <c r="J43" s="226">
        <v>0</v>
      </c>
      <c r="K43" s="226">
        <v>0</v>
      </c>
      <c r="L43" s="226">
        <v>0</v>
      </c>
      <c r="M43" s="226">
        <v>0</v>
      </c>
      <c r="N43" s="320">
        <v>0</v>
      </c>
      <c r="O43" s="320">
        <v>0</v>
      </c>
      <c r="P43" s="226">
        <v>0</v>
      </c>
      <c r="Q43" s="189">
        <f t="shared" si="1"/>
        <v>0</v>
      </c>
      <c r="R43" s="183">
        <v>0</v>
      </c>
      <c r="S43" s="188">
        <f t="shared" si="2"/>
        <v>0</v>
      </c>
      <c r="T43" s="183">
        <f t="shared" si="0"/>
        <v>0</v>
      </c>
    </row>
    <row r="44" spans="1:20" x14ac:dyDescent="0.2">
      <c r="A44" s="167" t="s">
        <v>52</v>
      </c>
      <c r="B44" s="183"/>
      <c r="C44" s="183"/>
      <c r="D44" s="231"/>
      <c r="E44" s="184">
        <v>0</v>
      </c>
      <c r="F44" s="71">
        <v>0</v>
      </c>
      <c r="G44" s="185">
        <v>0</v>
      </c>
      <c r="H44" s="226">
        <v>0</v>
      </c>
      <c r="I44" s="226">
        <v>0</v>
      </c>
      <c r="J44" s="226">
        <v>0</v>
      </c>
      <c r="K44" s="226">
        <v>0</v>
      </c>
      <c r="L44" s="226">
        <v>0</v>
      </c>
      <c r="M44" s="226">
        <v>0</v>
      </c>
      <c r="N44" s="320">
        <v>0</v>
      </c>
      <c r="O44" s="320">
        <v>0</v>
      </c>
      <c r="P44" s="226">
        <v>0</v>
      </c>
      <c r="Q44" s="189">
        <f t="shared" si="1"/>
        <v>0</v>
      </c>
      <c r="R44" s="183">
        <v>500</v>
      </c>
      <c r="S44" s="188">
        <f t="shared" si="2"/>
        <v>500</v>
      </c>
      <c r="T44" s="183">
        <f t="shared" si="0"/>
        <v>0</v>
      </c>
    </row>
    <row r="45" spans="1:20" x14ac:dyDescent="0.2">
      <c r="A45" s="167" t="s">
        <v>53</v>
      </c>
      <c r="B45" s="183">
        <v>5729</v>
      </c>
      <c r="C45" s="183"/>
      <c r="D45" s="231"/>
      <c r="E45" s="184">
        <v>12910</v>
      </c>
      <c r="F45" s="71">
        <v>0</v>
      </c>
      <c r="G45" s="185">
        <v>0</v>
      </c>
      <c r="H45" s="226">
        <v>0</v>
      </c>
      <c r="I45" s="226">
        <v>0</v>
      </c>
      <c r="J45" s="226">
        <v>0</v>
      </c>
      <c r="K45" s="226">
        <v>0</v>
      </c>
      <c r="L45" s="226">
        <v>0</v>
      </c>
      <c r="M45" s="226">
        <v>0</v>
      </c>
      <c r="N45" s="320">
        <v>0</v>
      </c>
      <c r="O45" s="320">
        <v>0</v>
      </c>
      <c r="P45" s="226">
        <v>6338</v>
      </c>
      <c r="Q45" s="186">
        <f t="shared" si="1"/>
        <v>19248</v>
      </c>
      <c r="R45" s="183">
        <v>19248</v>
      </c>
      <c r="S45" s="188">
        <f t="shared" si="2"/>
        <v>0</v>
      </c>
      <c r="T45" s="183">
        <f t="shared" si="0"/>
        <v>24977</v>
      </c>
    </row>
    <row r="46" spans="1:20" x14ac:dyDescent="0.2">
      <c r="A46" s="167"/>
      <c r="B46" s="183"/>
      <c r="C46" s="183"/>
      <c r="D46" s="224"/>
      <c r="E46" s="316"/>
      <c r="F46" s="71"/>
      <c r="G46" s="71"/>
      <c r="H46" s="71"/>
      <c r="I46" s="71"/>
      <c r="J46" s="71"/>
      <c r="K46" s="71"/>
      <c r="L46" s="71"/>
      <c r="M46" s="71"/>
      <c r="N46" s="71"/>
      <c r="O46" s="226"/>
      <c r="P46" s="226"/>
      <c r="Q46" s="189"/>
      <c r="R46" s="183"/>
      <c r="S46" s="188"/>
      <c r="T46" s="183"/>
    </row>
    <row r="47" spans="1:20" x14ac:dyDescent="0.2">
      <c r="A47" s="317" t="s">
        <v>55</v>
      </c>
      <c r="B47" s="227">
        <f t="shared" ref="B47:P47" si="3">SUM(B6:B46)</f>
        <v>125057</v>
      </c>
      <c r="C47" s="227">
        <f t="shared" si="3"/>
        <v>8989</v>
      </c>
      <c r="D47" s="318">
        <f t="shared" si="3"/>
        <v>25842</v>
      </c>
      <c r="E47" s="228">
        <f t="shared" si="3"/>
        <v>91450</v>
      </c>
      <c r="F47" s="229">
        <f t="shared" si="3"/>
        <v>52472</v>
      </c>
      <c r="G47" s="229">
        <f t="shared" si="3"/>
        <v>160416</v>
      </c>
      <c r="H47" s="229">
        <f t="shared" si="3"/>
        <v>84698</v>
      </c>
      <c r="I47" s="229">
        <f t="shared" si="3"/>
        <v>50808</v>
      </c>
      <c r="J47" s="229">
        <f t="shared" si="3"/>
        <v>65437</v>
      </c>
      <c r="K47" s="229">
        <f t="shared" si="3"/>
        <v>69856</v>
      </c>
      <c r="L47" s="229">
        <f t="shared" si="3"/>
        <v>123003</v>
      </c>
      <c r="M47" s="229">
        <f t="shared" si="3"/>
        <v>30104</v>
      </c>
      <c r="N47" s="229">
        <f t="shared" si="3"/>
        <v>21347</v>
      </c>
      <c r="O47" s="229">
        <f t="shared" si="3"/>
        <v>75301</v>
      </c>
      <c r="P47" s="229">
        <f t="shared" si="3"/>
        <v>271055</v>
      </c>
      <c r="Q47" s="230">
        <f>SUM(Q6:Q45)</f>
        <v>1095947</v>
      </c>
      <c r="R47" s="230">
        <f t="shared" ref="R47:T47" si="4">SUM(R6:R45)</f>
        <v>1242195</v>
      </c>
      <c r="S47" s="230">
        <f t="shared" si="4"/>
        <v>146248</v>
      </c>
      <c r="T47" s="318">
        <f t="shared" si="4"/>
        <v>1255835</v>
      </c>
    </row>
    <row r="48" spans="1:20" x14ac:dyDescent="0.2">
      <c r="A48" s="173" t="s">
        <v>413</v>
      </c>
    </row>
    <row r="49" spans="1:20" s="279" customFormat="1" x14ac:dyDescent="0.2">
      <c r="A49" s="299" t="s">
        <v>442</v>
      </c>
      <c r="B49" s="363"/>
      <c r="C49" s="363"/>
      <c r="D49" s="363"/>
      <c r="E49" s="363"/>
      <c r="F49" s="363"/>
      <c r="G49" s="363"/>
      <c r="H49" s="363"/>
      <c r="I49" s="363"/>
      <c r="J49" s="363"/>
      <c r="K49" s="363"/>
      <c r="L49" s="363"/>
      <c r="M49" s="300"/>
      <c r="N49" s="300"/>
      <c r="O49" s="300"/>
      <c r="P49" s="364"/>
      <c r="Q49" s="365"/>
      <c r="T49" s="321"/>
    </row>
    <row r="50" spans="1:20" x14ac:dyDescent="0.2">
      <c r="A50" s="6" t="s">
        <v>424</v>
      </c>
    </row>
    <row r="51" spans="1:20" x14ac:dyDescent="0.2">
      <c r="A51" s="6" t="s">
        <v>475</v>
      </c>
    </row>
    <row r="52" spans="1:20" x14ac:dyDescent="0.2">
      <c r="A52" s="279" t="s">
        <v>389</v>
      </c>
    </row>
    <row r="55" spans="1:20" x14ac:dyDescent="0.2">
      <c r="B55" s="265"/>
      <c r="C55" s="265"/>
      <c r="D55" s="265"/>
      <c r="E55" s="265"/>
      <c r="F55" s="265"/>
      <c r="G55" s="265"/>
      <c r="H55" s="265"/>
      <c r="I55" s="265"/>
      <c r="J55" s="265"/>
      <c r="K55" s="265"/>
      <c r="L55" s="265"/>
      <c r="M55" s="265"/>
      <c r="N55" s="265"/>
      <c r="O55" s="265"/>
      <c r="P55" s="265"/>
      <c r="Q55" s="265"/>
      <c r="R55" s="265"/>
      <c r="S55" s="265"/>
      <c r="T55" s="265"/>
    </row>
  </sheetData>
  <mergeCells count="4">
    <mergeCell ref="B2:D2"/>
    <mergeCell ref="T2:T3"/>
    <mergeCell ref="E4:P4"/>
    <mergeCell ref="Q2:S2"/>
  </mergeCells>
  <pageMargins left="0.7" right="0.7" top="0.75" bottom="0.75" header="0.3" footer="0.3"/>
  <pageSetup orientation="portrait" horizontalDpi="1200" verticalDpi="1200" r:id="rId1"/>
  <ignoredErrors>
    <ignoredError sqref="Q7:Q35"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CB8FB5-EEDF-4E0F-96AA-0C8D161F6A0A}">
  <dimension ref="A1:W56"/>
  <sheetViews>
    <sheetView zoomScale="60" zoomScaleNormal="60" workbookViewId="0">
      <pane xSplit="1" ySplit="3" topLeftCell="B4" activePane="bottomRight" state="frozen"/>
      <selection pane="topRight" activeCell="B1" sqref="B1"/>
      <selection pane="bottomLeft" activeCell="A4" sqref="A4"/>
      <selection pane="bottomRight"/>
    </sheetView>
  </sheetViews>
  <sheetFormatPr defaultRowHeight="12.75" x14ac:dyDescent="0.2"/>
  <cols>
    <col min="1" max="1" width="22.85546875" style="174" customWidth="1"/>
    <col min="2" max="3" width="11" style="174" customWidth="1"/>
    <col min="4" max="4" width="10.140625" style="174" customWidth="1"/>
    <col min="5" max="5" width="9.85546875" style="174" bestFit="1" customWidth="1"/>
    <col min="6" max="6" width="10.28515625" style="174" customWidth="1"/>
    <col min="7" max="8" width="9.140625" style="174" customWidth="1"/>
    <col min="9" max="9" width="9.7109375" style="174" customWidth="1"/>
    <col min="10" max="14" width="9.140625" style="174" customWidth="1"/>
    <col min="15" max="19" width="10" style="174" customWidth="1"/>
    <col min="20" max="20" width="13.5703125" style="174" customWidth="1"/>
    <col min="21" max="22" width="10.7109375" style="174" bestFit="1" customWidth="1"/>
    <col min="23" max="23" width="13.42578125" style="174" customWidth="1"/>
    <col min="24" max="258" width="9.140625" style="174"/>
    <col min="259" max="259" width="22.85546875" style="174" customWidth="1"/>
    <col min="260" max="260" width="11" style="174" customWidth="1"/>
    <col min="261" max="261" width="10" style="174" customWidth="1"/>
    <col min="262" max="262" width="10.140625" style="174" customWidth="1"/>
    <col min="263" max="263" width="9.85546875" style="174" bestFit="1" customWidth="1"/>
    <col min="264" max="264" width="10.28515625" style="174" customWidth="1"/>
    <col min="265" max="266" width="9.140625" style="174"/>
    <col min="267" max="267" width="9.7109375" style="174" customWidth="1"/>
    <col min="268" max="272" width="9.140625" style="174"/>
    <col min="273" max="274" width="10" style="174" customWidth="1"/>
    <col min="275" max="275" width="13.5703125" style="174" customWidth="1"/>
    <col min="276" max="277" width="10.7109375" style="174" bestFit="1" customWidth="1"/>
    <col min="278" max="278" width="12.5703125" style="174" customWidth="1"/>
    <col min="279" max="279" width="13.42578125" style="174" customWidth="1"/>
    <col min="280" max="514" width="9.140625" style="174"/>
    <col min="515" max="515" width="22.85546875" style="174" customWidth="1"/>
    <col min="516" max="516" width="11" style="174" customWidth="1"/>
    <col min="517" max="517" width="10" style="174" customWidth="1"/>
    <col min="518" max="518" width="10.140625" style="174" customWidth="1"/>
    <col min="519" max="519" width="9.85546875" style="174" bestFit="1" customWidth="1"/>
    <col min="520" max="520" width="10.28515625" style="174" customWidth="1"/>
    <col min="521" max="522" width="9.140625" style="174"/>
    <col min="523" max="523" width="9.7109375" style="174" customWidth="1"/>
    <col min="524" max="528" width="9.140625" style="174"/>
    <col min="529" max="530" width="10" style="174" customWidth="1"/>
    <col min="531" max="531" width="13.5703125" style="174" customWidth="1"/>
    <col min="532" max="533" width="10.7109375" style="174" bestFit="1" customWidth="1"/>
    <col min="534" max="534" width="12.5703125" style="174" customWidth="1"/>
    <col min="535" max="535" width="13.42578125" style="174" customWidth="1"/>
    <col min="536" max="770" width="9.140625" style="174"/>
    <col min="771" max="771" width="22.85546875" style="174" customWidth="1"/>
    <col min="772" max="772" width="11" style="174" customWidth="1"/>
    <col min="773" max="773" width="10" style="174" customWidth="1"/>
    <col min="774" max="774" width="10.140625" style="174" customWidth="1"/>
    <col min="775" max="775" width="9.85546875" style="174" bestFit="1" customWidth="1"/>
    <col min="776" max="776" width="10.28515625" style="174" customWidth="1"/>
    <col min="777" max="778" width="9.140625" style="174"/>
    <col min="779" max="779" width="9.7109375" style="174" customWidth="1"/>
    <col min="780" max="784" width="9.140625" style="174"/>
    <col min="785" max="786" width="10" style="174" customWidth="1"/>
    <col min="787" max="787" width="13.5703125" style="174" customWidth="1"/>
    <col min="788" max="789" width="10.7109375" style="174" bestFit="1" customWidth="1"/>
    <col min="790" max="790" width="12.5703125" style="174" customWidth="1"/>
    <col min="791" max="791" width="13.42578125" style="174" customWidth="1"/>
    <col min="792" max="1026" width="9.140625" style="174"/>
    <col min="1027" max="1027" width="22.85546875" style="174" customWidth="1"/>
    <col min="1028" max="1028" width="11" style="174" customWidth="1"/>
    <col min="1029" max="1029" width="10" style="174" customWidth="1"/>
    <col min="1030" max="1030" width="10.140625" style="174" customWidth="1"/>
    <col min="1031" max="1031" width="9.85546875" style="174" bestFit="1" customWidth="1"/>
    <col min="1032" max="1032" width="10.28515625" style="174" customWidth="1"/>
    <col min="1033" max="1034" width="9.140625" style="174"/>
    <col min="1035" max="1035" width="9.7109375" style="174" customWidth="1"/>
    <col min="1036" max="1040" width="9.140625" style="174"/>
    <col min="1041" max="1042" width="10" style="174" customWidth="1"/>
    <col min="1043" max="1043" width="13.5703125" style="174" customWidth="1"/>
    <col min="1044" max="1045" width="10.7109375" style="174" bestFit="1" customWidth="1"/>
    <col min="1046" max="1046" width="12.5703125" style="174" customWidth="1"/>
    <col min="1047" max="1047" width="13.42578125" style="174" customWidth="1"/>
    <col min="1048" max="1282" width="9.140625" style="174"/>
    <col min="1283" max="1283" width="22.85546875" style="174" customWidth="1"/>
    <col min="1284" max="1284" width="11" style="174" customWidth="1"/>
    <col min="1285" max="1285" width="10" style="174" customWidth="1"/>
    <col min="1286" max="1286" width="10.140625" style="174" customWidth="1"/>
    <col min="1287" max="1287" width="9.85546875" style="174" bestFit="1" customWidth="1"/>
    <col min="1288" max="1288" width="10.28515625" style="174" customWidth="1"/>
    <col min="1289" max="1290" width="9.140625" style="174"/>
    <col min="1291" max="1291" width="9.7109375" style="174" customWidth="1"/>
    <col min="1292" max="1296" width="9.140625" style="174"/>
    <col min="1297" max="1298" width="10" style="174" customWidth="1"/>
    <col min="1299" max="1299" width="13.5703125" style="174" customWidth="1"/>
    <col min="1300" max="1301" width="10.7109375" style="174" bestFit="1" customWidth="1"/>
    <col min="1302" max="1302" width="12.5703125" style="174" customWidth="1"/>
    <col min="1303" max="1303" width="13.42578125" style="174" customWidth="1"/>
    <col min="1304" max="1538" width="9.140625" style="174"/>
    <col min="1539" max="1539" width="22.85546875" style="174" customWidth="1"/>
    <col min="1540" max="1540" width="11" style="174" customWidth="1"/>
    <col min="1541" max="1541" width="10" style="174" customWidth="1"/>
    <col min="1542" max="1542" width="10.140625" style="174" customWidth="1"/>
    <col min="1543" max="1543" width="9.85546875" style="174" bestFit="1" customWidth="1"/>
    <col min="1544" max="1544" width="10.28515625" style="174" customWidth="1"/>
    <col min="1545" max="1546" width="9.140625" style="174"/>
    <col min="1547" max="1547" width="9.7109375" style="174" customWidth="1"/>
    <col min="1548" max="1552" width="9.140625" style="174"/>
    <col min="1553" max="1554" width="10" style="174" customWidth="1"/>
    <col min="1555" max="1555" width="13.5703125" style="174" customWidth="1"/>
    <col min="1556" max="1557" width="10.7109375" style="174" bestFit="1" customWidth="1"/>
    <col min="1558" max="1558" width="12.5703125" style="174" customWidth="1"/>
    <col min="1559" max="1559" width="13.42578125" style="174" customWidth="1"/>
    <col min="1560" max="1794" width="9.140625" style="174"/>
    <col min="1795" max="1795" width="22.85546875" style="174" customWidth="1"/>
    <col min="1796" max="1796" width="11" style="174" customWidth="1"/>
    <col min="1797" max="1797" width="10" style="174" customWidth="1"/>
    <col min="1798" max="1798" width="10.140625" style="174" customWidth="1"/>
    <col min="1799" max="1799" width="9.85546875" style="174" bestFit="1" customWidth="1"/>
    <col min="1800" max="1800" width="10.28515625" style="174" customWidth="1"/>
    <col min="1801" max="1802" width="9.140625" style="174"/>
    <col min="1803" max="1803" width="9.7109375" style="174" customWidth="1"/>
    <col min="1804" max="1808" width="9.140625" style="174"/>
    <col min="1809" max="1810" width="10" style="174" customWidth="1"/>
    <col min="1811" max="1811" width="13.5703125" style="174" customWidth="1"/>
    <col min="1812" max="1813" width="10.7109375" style="174" bestFit="1" customWidth="1"/>
    <col min="1814" max="1814" width="12.5703125" style="174" customWidth="1"/>
    <col min="1815" max="1815" width="13.42578125" style="174" customWidth="1"/>
    <col min="1816" max="2050" width="9.140625" style="174"/>
    <col min="2051" max="2051" width="22.85546875" style="174" customWidth="1"/>
    <col min="2052" max="2052" width="11" style="174" customWidth="1"/>
    <col min="2053" max="2053" width="10" style="174" customWidth="1"/>
    <col min="2054" max="2054" width="10.140625" style="174" customWidth="1"/>
    <col min="2055" max="2055" width="9.85546875" style="174" bestFit="1" customWidth="1"/>
    <col min="2056" max="2056" width="10.28515625" style="174" customWidth="1"/>
    <col min="2057" max="2058" width="9.140625" style="174"/>
    <col min="2059" max="2059" width="9.7109375" style="174" customWidth="1"/>
    <col min="2060" max="2064" width="9.140625" style="174"/>
    <col min="2065" max="2066" width="10" style="174" customWidth="1"/>
    <col min="2067" max="2067" width="13.5703125" style="174" customWidth="1"/>
    <col min="2068" max="2069" width="10.7109375" style="174" bestFit="1" customWidth="1"/>
    <col min="2070" max="2070" width="12.5703125" style="174" customWidth="1"/>
    <col min="2071" max="2071" width="13.42578125" style="174" customWidth="1"/>
    <col min="2072" max="2306" width="9.140625" style="174"/>
    <col min="2307" max="2307" width="22.85546875" style="174" customWidth="1"/>
    <col min="2308" max="2308" width="11" style="174" customWidth="1"/>
    <col min="2309" max="2309" width="10" style="174" customWidth="1"/>
    <col min="2310" max="2310" width="10.140625" style="174" customWidth="1"/>
    <col min="2311" max="2311" width="9.85546875" style="174" bestFit="1" customWidth="1"/>
    <col min="2312" max="2312" width="10.28515625" style="174" customWidth="1"/>
    <col min="2313" max="2314" width="9.140625" style="174"/>
    <col min="2315" max="2315" width="9.7109375" style="174" customWidth="1"/>
    <col min="2316" max="2320" width="9.140625" style="174"/>
    <col min="2321" max="2322" width="10" style="174" customWidth="1"/>
    <col min="2323" max="2323" width="13.5703125" style="174" customWidth="1"/>
    <col min="2324" max="2325" width="10.7109375" style="174" bestFit="1" customWidth="1"/>
    <col min="2326" max="2326" width="12.5703125" style="174" customWidth="1"/>
    <col min="2327" max="2327" width="13.42578125" style="174" customWidth="1"/>
    <col min="2328" max="2562" width="9.140625" style="174"/>
    <col min="2563" max="2563" width="22.85546875" style="174" customWidth="1"/>
    <col min="2564" max="2564" width="11" style="174" customWidth="1"/>
    <col min="2565" max="2565" width="10" style="174" customWidth="1"/>
    <col min="2566" max="2566" width="10.140625" style="174" customWidth="1"/>
    <col min="2567" max="2567" width="9.85546875" style="174" bestFit="1" customWidth="1"/>
    <col min="2568" max="2568" width="10.28515625" style="174" customWidth="1"/>
    <col min="2569" max="2570" width="9.140625" style="174"/>
    <col min="2571" max="2571" width="9.7109375" style="174" customWidth="1"/>
    <col min="2572" max="2576" width="9.140625" style="174"/>
    <col min="2577" max="2578" width="10" style="174" customWidth="1"/>
    <col min="2579" max="2579" width="13.5703125" style="174" customWidth="1"/>
    <col min="2580" max="2581" width="10.7109375" style="174" bestFit="1" customWidth="1"/>
    <col min="2582" max="2582" width="12.5703125" style="174" customWidth="1"/>
    <col min="2583" max="2583" width="13.42578125" style="174" customWidth="1"/>
    <col min="2584" max="2818" width="9.140625" style="174"/>
    <col min="2819" max="2819" width="22.85546875" style="174" customWidth="1"/>
    <col min="2820" max="2820" width="11" style="174" customWidth="1"/>
    <col min="2821" max="2821" width="10" style="174" customWidth="1"/>
    <col min="2822" max="2822" width="10.140625" style="174" customWidth="1"/>
    <col min="2823" max="2823" width="9.85546875" style="174" bestFit="1" customWidth="1"/>
    <col min="2824" max="2824" width="10.28515625" style="174" customWidth="1"/>
    <col min="2825" max="2826" width="9.140625" style="174"/>
    <col min="2827" max="2827" width="9.7109375" style="174" customWidth="1"/>
    <col min="2828" max="2832" width="9.140625" style="174"/>
    <col min="2833" max="2834" width="10" style="174" customWidth="1"/>
    <col min="2835" max="2835" width="13.5703125" style="174" customWidth="1"/>
    <col min="2836" max="2837" width="10.7109375" style="174" bestFit="1" customWidth="1"/>
    <col min="2838" max="2838" width="12.5703125" style="174" customWidth="1"/>
    <col min="2839" max="2839" width="13.42578125" style="174" customWidth="1"/>
    <col min="2840" max="3074" width="9.140625" style="174"/>
    <col min="3075" max="3075" width="22.85546875" style="174" customWidth="1"/>
    <col min="3076" max="3076" width="11" style="174" customWidth="1"/>
    <col min="3077" max="3077" width="10" style="174" customWidth="1"/>
    <col min="3078" max="3078" width="10.140625" style="174" customWidth="1"/>
    <col min="3079" max="3079" width="9.85546875" style="174" bestFit="1" customWidth="1"/>
    <col min="3080" max="3080" width="10.28515625" style="174" customWidth="1"/>
    <col min="3081" max="3082" width="9.140625" style="174"/>
    <col min="3083" max="3083" width="9.7109375" style="174" customWidth="1"/>
    <col min="3084" max="3088" width="9.140625" style="174"/>
    <col min="3089" max="3090" width="10" style="174" customWidth="1"/>
    <col min="3091" max="3091" width="13.5703125" style="174" customWidth="1"/>
    <col min="3092" max="3093" width="10.7109375" style="174" bestFit="1" customWidth="1"/>
    <col min="3094" max="3094" width="12.5703125" style="174" customWidth="1"/>
    <col min="3095" max="3095" width="13.42578125" style="174" customWidth="1"/>
    <col min="3096" max="3330" width="9.140625" style="174"/>
    <col min="3331" max="3331" width="22.85546875" style="174" customWidth="1"/>
    <col min="3332" max="3332" width="11" style="174" customWidth="1"/>
    <col min="3333" max="3333" width="10" style="174" customWidth="1"/>
    <col min="3334" max="3334" width="10.140625" style="174" customWidth="1"/>
    <col min="3335" max="3335" width="9.85546875" style="174" bestFit="1" customWidth="1"/>
    <col min="3336" max="3336" width="10.28515625" style="174" customWidth="1"/>
    <col min="3337" max="3338" width="9.140625" style="174"/>
    <col min="3339" max="3339" width="9.7109375" style="174" customWidth="1"/>
    <col min="3340" max="3344" width="9.140625" style="174"/>
    <col min="3345" max="3346" width="10" style="174" customWidth="1"/>
    <col min="3347" max="3347" width="13.5703125" style="174" customWidth="1"/>
    <col min="3348" max="3349" width="10.7109375" style="174" bestFit="1" customWidth="1"/>
    <col min="3350" max="3350" width="12.5703125" style="174" customWidth="1"/>
    <col min="3351" max="3351" width="13.42578125" style="174" customWidth="1"/>
    <col min="3352" max="3586" width="9.140625" style="174"/>
    <col min="3587" max="3587" width="22.85546875" style="174" customWidth="1"/>
    <col min="3588" max="3588" width="11" style="174" customWidth="1"/>
    <col min="3589" max="3589" width="10" style="174" customWidth="1"/>
    <col min="3590" max="3590" width="10.140625" style="174" customWidth="1"/>
    <col min="3591" max="3591" width="9.85546875" style="174" bestFit="1" customWidth="1"/>
    <col min="3592" max="3592" width="10.28515625" style="174" customWidth="1"/>
    <col min="3593" max="3594" width="9.140625" style="174"/>
    <col min="3595" max="3595" width="9.7109375" style="174" customWidth="1"/>
    <col min="3596" max="3600" width="9.140625" style="174"/>
    <col min="3601" max="3602" width="10" style="174" customWidth="1"/>
    <col min="3603" max="3603" width="13.5703125" style="174" customWidth="1"/>
    <col min="3604" max="3605" width="10.7109375" style="174" bestFit="1" customWidth="1"/>
    <col min="3606" max="3606" width="12.5703125" style="174" customWidth="1"/>
    <col min="3607" max="3607" width="13.42578125" style="174" customWidth="1"/>
    <col min="3608" max="3842" width="9.140625" style="174"/>
    <col min="3843" max="3843" width="22.85546875" style="174" customWidth="1"/>
    <col min="3844" max="3844" width="11" style="174" customWidth="1"/>
    <col min="3845" max="3845" width="10" style="174" customWidth="1"/>
    <col min="3846" max="3846" width="10.140625" style="174" customWidth="1"/>
    <col min="3847" max="3847" width="9.85546875" style="174" bestFit="1" customWidth="1"/>
    <col min="3848" max="3848" width="10.28515625" style="174" customWidth="1"/>
    <col min="3849" max="3850" width="9.140625" style="174"/>
    <col min="3851" max="3851" width="9.7109375" style="174" customWidth="1"/>
    <col min="3852" max="3856" width="9.140625" style="174"/>
    <col min="3857" max="3858" width="10" style="174" customWidth="1"/>
    <col min="3859" max="3859" width="13.5703125" style="174" customWidth="1"/>
    <col min="3860" max="3861" width="10.7109375" style="174" bestFit="1" customWidth="1"/>
    <col min="3862" max="3862" width="12.5703125" style="174" customWidth="1"/>
    <col min="3863" max="3863" width="13.42578125" style="174" customWidth="1"/>
    <col min="3864" max="4098" width="9.140625" style="174"/>
    <col min="4099" max="4099" width="22.85546875" style="174" customWidth="1"/>
    <col min="4100" max="4100" width="11" style="174" customWidth="1"/>
    <col min="4101" max="4101" width="10" style="174" customWidth="1"/>
    <col min="4102" max="4102" width="10.140625" style="174" customWidth="1"/>
    <col min="4103" max="4103" width="9.85546875" style="174" bestFit="1" customWidth="1"/>
    <col min="4104" max="4104" width="10.28515625" style="174" customWidth="1"/>
    <col min="4105" max="4106" width="9.140625" style="174"/>
    <col min="4107" max="4107" width="9.7109375" style="174" customWidth="1"/>
    <col min="4108" max="4112" width="9.140625" style="174"/>
    <col min="4113" max="4114" width="10" style="174" customWidth="1"/>
    <col min="4115" max="4115" width="13.5703125" style="174" customWidth="1"/>
    <col min="4116" max="4117" width="10.7109375" style="174" bestFit="1" customWidth="1"/>
    <col min="4118" max="4118" width="12.5703125" style="174" customWidth="1"/>
    <col min="4119" max="4119" width="13.42578125" style="174" customWidth="1"/>
    <col min="4120" max="4354" width="9.140625" style="174"/>
    <col min="4355" max="4355" width="22.85546875" style="174" customWidth="1"/>
    <col min="4356" max="4356" width="11" style="174" customWidth="1"/>
    <col min="4357" max="4357" width="10" style="174" customWidth="1"/>
    <col min="4358" max="4358" width="10.140625" style="174" customWidth="1"/>
    <col min="4359" max="4359" width="9.85546875" style="174" bestFit="1" customWidth="1"/>
    <col min="4360" max="4360" width="10.28515625" style="174" customWidth="1"/>
    <col min="4361" max="4362" width="9.140625" style="174"/>
    <col min="4363" max="4363" width="9.7109375" style="174" customWidth="1"/>
    <col min="4364" max="4368" width="9.140625" style="174"/>
    <col min="4369" max="4370" width="10" style="174" customWidth="1"/>
    <col min="4371" max="4371" width="13.5703125" style="174" customWidth="1"/>
    <col min="4372" max="4373" width="10.7109375" style="174" bestFit="1" customWidth="1"/>
    <col min="4374" max="4374" width="12.5703125" style="174" customWidth="1"/>
    <col min="4375" max="4375" width="13.42578125" style="174" customWidth="1"/>
    <col min="4376" max="4610" width="9.140625" style="174"/>
    <col min="4611" max="4611" width="22.85546875" style="174" customWidth="1"/>
    <col min="4612" max="4612" width="11" style="174" customWidth="1"/>
    <col min="4613" max="4613" width="10" style="174" customWidth="1"/>
    <col min="4614" max="4614" width="10.140625" style="174" customWidth="1"/>
    <col min="4615" max="4615" width="9.85546875" style="174" bestFit="1" customWidth="1"/>
    <col min="4616" max="4616" width="10.28515625" style="174" customWidth="1"/>
    <col min="4617" max="4618" width="9.140625" style="174"/>
    <col min="4619" max="4619" width="9.7109375" style="174" customWidth="1"/>
    <col min="4620" max="4624" width="9.140625" style="174"/>
    <col min="4625" max="4626" width="10" style="174" customWidth="1"/>
    <col min="4627" max="4627" width="13.5703125" style="174" customWidth="1"/>
    <col min="4628" max="4629" width="10.7109375" style="174" bestFit="1" customWidth="1"/>
    <col min="4630" max="4630" width="12.5703125" style="174" customWidth="1"/>
    <col min="4631" max="4631" width="13.42578125" style="174" customWidth="1"/>
    <col min="4632" max="4866" width="9.140625" style="174"/>
    <col min="4867" max="4867" width="22.85546875" style="174" customWidth="1"/>
    <col min="4868" max="4868" width="11" style="174" customWidth="1"/>
    <col min="4869" max="4869" width="10" style="174" customWidth="1"/>
    <col min="4870" max="4870" width="10.140625" style="174" customWidth="1"/>
    <col min="4871" max="4871" width="9.85546875" style="174" bestFit="1" customWidth="1"/>
    <col min="4872" max="4872" width="10.28515625" style="174" customWidth="1"/>
    <col min="4873" max="4874" width="9.140625" style="174"/>
    <col min="4875" max="4875" width="9.7109375" style="174" customWidth="1"/>
    <col min="4876" max="4880" width="9.140625" style="174"/>
    <col min="4881" max="4882" width="10" style="174" customWidth="1"/>
    <col min="4883" max="4883" width="13.5703125" style="174" customWidth="1"/>
    <col min="4884" max="4885" width="10.7109375" style="174" bestFit="1" customWidth="1"/>
    <col min="4886" max="4886" width="12.5703125" style="174" customWidth="1"/>
    <col min="4887" max="4887" width="13.42578125" style="174" customWidth="1"/>
    <col min="4888" max="5122" width="9.140625" style="174"/>
    <col min="5123" max="5123" width="22.85546875" style="174" customWidth="1"/>
    <col min="5124" max="5124" width="11" style="174" customWidth="1"/>
    <col min="5125" max="5125" width="10" style="174" customWidth="1"/>
    <col min="5126" max="5126" width="10.140625" style="174" customWidth="1"/>
    <col min="5127" max="5127" width="9.85546875" style="174" bestFit="1" customWidth="1"/>
    <col min="5128" max="5128" width="10.28515625" style="174" customWidth="1"/>
    <col min="5129" max="5130" width="9.140625" style="174"/>
    <col min="5131" max="5131" width="9.7109375" style="174" customWidth="1"/>
    <col min="5132" max="5136" width="9.140625" style="174"/>
    <col min="5137" max="5138" width="10" style="174" customWidth="1"/>
    <col min="5139" max="5139" width="13.5703125" style="174" customWidth="1"/>
    <col min="5140" max="5141" width="10.7109375" style="174" bestFit="1" customWidth="1"/>
    <col min="5142" max="5142" width="12.5703125" style="174" customWidth="1"/>
    <col min="5143" max="5143" width="13.42578125" style="174" customWidth="1"/>
    <col min="5144" max="5378" width="9.140625" style="174"/>
    <col min="5379" max="5379" width="22.85546875" style="174" customWidth="1"/>
    <col min="5380" max="5380" width="11" style="174" customWidth="1"/>
    <col min="5381" max="5381" width="10" style="174" customWidth="1"/>
    <col min="5382" max="5382" width="10.140625" style="174" customWidth="1"/>
    <col min="5383" max="5383" width="9.85546875" style="174" bestFit="1" customWidth="1"/>
    <col min="5384" max="5384" width="10.28515625" style="174" customWidth="1"/>
    <col min="5385" max="5386" width="9.140625" style="174"/>
    <col min="5387" max="5387" width="9.7109375" style="174" customWidth="1"/>
    <col min="5388" max="5392" width="9.140625" style="174"/>
    <col min="5393" max="5394" width="10" style="174" customWidth="1"/>
    <col min="5395" max="5395" width="13.5703125" style="174" customWidth="1"/>
    <col min="5396" max="5397" width="10.7109375" style="174" bestFit="1" customWidth="1"/>
    <col min="5398" max="5398" width="12.5703125" style="174" customWidth="1"/>
    <col min="5399" max="5399" width="13.42578125" style="174" customWidth="1"/>
    <col min="5400" max="5634" width="9.140625" style="174"/>
    <col min="5635" max="5635" width="22.85546875" style="174" customWidth="1"/>
    <col min="5636" max="5636" width="11" style="174" customWidth="1"/>
    <col min="5637" max="5637" width="10" style="174" customWidth="1"/>
    <col min="5638" max="5638" width="10.140625" style="174" customWidth="1"/>
    <col min="5639" max="5639" width="9.85546875" style="174" bestFit="1" customWidth="1"/>
    <col min="5640" max="5640" width="10.28515625" style="174" customWidth="1"/>
    <col min="5641" max="5642" width="9.140625" style="174"/>
    <col min="5643" max="5643" width="9.7109375" style="174" customWidth="1"/>
    <col min="5644" max="5648" width="9.140625" style="174"/>
    <col min="5649" max="5650" width="10" style="174" customWidth="1"/>
    <col min="5651" max="5651" width="13.5703125" style="174" customWidth="1"/>
    <col min="5652" max="5653" width="10.7109375" style="174" bestFit="1" customWidth="1"/>
    <col min="5654" max="5654" width="12.5703125" style="174" customWidth="1"/>
    <col min="5655" max="5655" width="13.42578125" style="174" customWidth="1"/>
    <col min="5656" max="5890" width="9.140625" style="174"/>
    <col min="5891" max="5891" width="22.85546875" style="174" customWidth="1"/>
    <col min="5892" max="5892" width="11" style="174" customWidth="1"/>
    <col min="5893" max="5893" width="10" style="174" customWidth="1"/>
    <col min="5894" max="5894" width="10.140625" style="174" customWidth="1"/>
    <col min="5895" max="5895" width="9.85546875" style="174" bestFit="1" customWidth="1"/>
    <col min="5896" max="5896" width="10.28515625" style="174" customWidth="1"/>
    <col min="5897" max="5898" width="9.140625" style="174"/>
    <col min="5899" max="5899" width="9.7109375" style="174" customWidth="1"/>
    <col min="5900" max="5904" width="9.140625" style="174"/>
    <col min="5905" max="5906" width="10" style="174" customWidth="1"/>
    <col min="5907" max="5907" width="13.5703125" style="174" customWidth="1"/>
    <col min="5908" max="5909" width="10.7109375" style="174" bestFit="1" customWidth="1"/>
    <col min="5910" max="5910" width="12.5703125" style="174" customWidth="1"/>
    <col min="5911" max="5911" width="13.42578125" style="174" customWidth="1"/>
    <col min="5912" max="6146" width="9.140625" style="174"/>
    <col min="6147" max="6147" width="22.85546875" style="174" customWidth="1"/>
    <col min="6148" max="6148" width="11" style="174" customWidth="1"/>
    <col min="6149" max="6149" width="10" style="174" customWidth="1"/>
    <col min="6150" max="6150" width="10.140625" style="174" customWidth="1"/>
    <col min="6151" max="6151" width="9.85546875" style="174" bestFit="1" customWidth="1"/>
    <col min="6152" max="6152" width="10.28515625" style="174" customWidth="1"/>
    <col min="6153" max="6154" width="9.140625" style="174"/>
    <col min="6155" max="6155" width="9.7109375" style="174" customWidth="1"/>
    <col min="6156" max="6160" width="9.140625" style="174"/>
    <col min="6161" max="6162" width="10" style="174" customWidth="1"/>
    <col min="6163" max="6163" width="13.5703125" style="174" customWidth="1"/>
    <col min="6164" max="6165" width="10.7109375" style="174" bestFit="1" customWidth="1"/>
    <col min="6166" max="6166" width="12.5703125" style="174" customWidth="1"/>
    <col min="6167" max="6167" width="13.42578125" style="174" customWidth="1"/>
    <col min="6168" max="6402" width="9.140625" style="174"/>
    <col min="6403" max="6403" width="22.85546875" style="174" customWidth="1"/>
    <col min="6404" max="6404" width="11" style="174" customWidth="1"/>
    <col min="6405" max="6405" width="10" style="174" customWidth="1"/>
    <col min="6406" max="6406" width="10.140625" style="174" customWidth="1"/>
    <col min="6407" max="6407" width="9.85546875" style="174" bestFit="1" customWidth="1"/>
    <col min="6408" max="6408" width="10.28515625" style="174" customWidth="1"/>
    <col min="6409" max="6410" width="9.140625" style="174"/>
    <col min="6411" max="6411" width="9.7109375" style="174" customWidth="1"/>
    <col min="6412" max="6416" width="9.140625" style="174"/>
    <col min="6417" max="6418" width="10" style="174" customWidth="1"/>
    <col min="6419" max="6419" width="13.5703125" style="174" customWidth="1"/>
    <col min="6420" max="6421" width="10.7109375" style="174" bestFit="1" customWidth="1"/>
    <col min="6422" max="6422" width="12.5703125" style="174" customWidth="1"/>
    <col min="6423" max="6423" width="13.42578125" style="174" customWidth="1"/>
    <col min="6424" max="6658" width="9.140625" style="174"/>
    <col min="6659" max="6659" width="22.85546875" style="174" customWidth="1"/>
    <col min="6660" max="6660" width="11" style="174" customWidth="1"/>
    <col min="6661" max="6661" width="10" style="174" customWidth="1"/>
    <col min="6662" max="6662" width="10.140625" style="174" customWidth="1"/>
    <col min="6663" max="6663" width="9.85546875" style="174" bestFit="1" customWidth="1"/>
    <col min="6664" max="6664" width="10.28515625" style="174" customWidth="1"/>
    <col min="6665" max="6666" width="9.140625" style="174"/>
    <col min="6667" max="6667" width="9.7109375" style="174" customWidth="1"/>
    <col min="6668" max="6672" width="9.140625" style="174"/>
    <col min="6673" max="6674" width="10" style="174" customWidth="1"/>
    <col min="6675" max="6675" width="13.5703125" style="174" customWidth="1"/>
    <col min="6676" max="6677" width="10.7109375" style="174" bestFit="1" customWidth="1"/>
    <col min="6678" max="6678" width="12.5703125" style="174" customWidth="1"/>
    <col min="6679" max="6679" width="13.42578125" style="174" customWidth="1"/>
    <col min="6680" max="6914" width="9.140625" style="174"/>
    <col min="6915" max="6915" width="22.85546875" style="174" customWidth="1"/>
    <col min="6916" max="6916" width="11" style="174" customWidth="1"/>
    <col min="6917" max="6917" width="10" style="174" customWidth="1"/>
    <col min="6918" max="6918" width="10.140625" style="174" customWidth="1"/>
    <col min="6919" max="6919" width="9.85546875" style="174" bestFit="1" customWidth="1"/>
    <col min="6920" max="6920" width="10.28515625" style="174" customWidth="1"/>
    <col min="6921" max="6922" width="9.140625" style="174"/>
    <col min="6923" max="6923" width="9.7109375" style="174" customWidth="1"/>
    <col min="6924" max="6928" width="9.140625" style="174"/>
    <col min="6929" max="6930" width="10" style="174" customWidth="1"/>
    <col min="6931" max="6931" width="13.5703125" style="174" customWidth="1"/>
    <col min="6932" max="6933" width="10.7109375" style="174" bestFit="1" customWidth="1"/>
    <col min="6934" max="6934" width="12.5703125" style="174" customWidth="1"/>
    <col min="6935" max="6935" width="13.42578125" style="174" customWidth="1"/>
    <col min="6936" max="7170" width="9.140625" style="174"/>
    <col min="7171" max="7171" width="22.85546875" style="174" customWidth="1"/>
    <col min="7172" max="7172" width="11" style="174" customWidth="1"/>
    <col min="7173" max="7173" width="10" style="174" customWidth="1"/>
    <col min="7174" max="7174" width="10.140625" style="174" customWidth="1"/>
    <col min="7175" max="7175" width="9.85546875" style="174" bestFit="1" customWidth="1"/>
    <col min="7176" max="7176" width="10.28515625" style="174" customWidth="1"/>
    <col min="7177" max="7178" width="9.140625" style="174"/>
    <col min="7179" max="7179" width="9.7109375" style="174" customWidth="1"/>
    <col min="7180" max="7184" width="9.140625" style="174"/>
    <col min="7185" max="7186" width="10" style="174" customWidth="1"/>
    <col min="7187" max="7187" width="13.5703125" style="174" customWidth="1"/>
    <col min="7188" max="7189" width="10.7109375" style="174" bestFit="1" customWidth="1"/>
    <col min="7190" max="7190" width="12.5703125" style="174" customWidth="1"/>
    <col min="7191" max="7191" width="13.42578125" style="174" customWidth="1"/>
    <col min="7192" max="7426" width="9.140625" style="174"/>
    <col min="7427" max="7427" width="22.85546875" style="174" customWidth="1"/>
    <col min="7428" max="7428" width="11" style="174" customWidth="1"/>
    <col min="7429" max="7429" width="10" style="174" customWidth="1"/>
    <col min="7430" max="7430" width="10.140625" style="174" customWidth="1"/>
    <col min="7431" max="7431" width="9.85546875" style="174" bestFit="1" customWidth="1"/>
    <col min="7432" max="7432" width="10.28515625" style="174" customWidth="1"/>
    <col min="7433" max="7434" width="9.140625" style="174"/>
    <col min="7435" max="7435" width="9.7109375" style="174" customWidth="1"/>
    <col min="7436" max="7440" width="9.140625" style="174"/>
    <col min="7441" max="7442" width="10" style="174" customWidth="1"/>
    <col min="7443" max="7443" width="13.5703125" style="174" customWidth="1"/>
    <col min="7444" max="7445" width="10.7109375" style="174" bestFit="1" customWidth="1"/>
    <col min="7446" max="7446" width="12.5703125" style="174" customWidth="1"/>
    <col min="7447" max="7447" width="13.42578125" style="174" customWidth="1"/>
    <col min="7448" max="7682" width="9.140625" style="174"/>
    <col min="7683" max="7683" width="22.85546875" style="174" customWidth="1"/>
    <col min="7684" max="7684" width="11" style="174" customWidth="1"/>
    <col min="7685" max="7685" width="10" style="174" customWidth="1"/>
    <col min="7686" max="7686" width="10.140625" style="174" customWidth="1"/>
    <col min="7687" max="7687" width="9.85546875" style="174" bestFit="1" customWidth="1"/>
    <col min="7688" max="7688" width="10.28515625" style="174" customWidth="1"/>
    <col min="7689" max="7690" width="9.140625" style="174"/>
    <col min="7691" max="7691" width="9.7109375" style="174" customWidth="1"/>
    <col min="7692" max="7696" width="9.140625" style="174"/>
    <col min="7697" max="7698" width="10" style="174" customWidth="1"/>
    <col min="7699" max="7699" width="13.5703125" style="174" customWidth="1"/>
    <col min="7700" max="7701" width="10.7109375" style="174" bestFit="1" customWidth="1"/>
    <col min="7702" max="7702" width="12.5703125" style="174" customWidth="1"/>
    <col min="7703" max="7703" width="13.42578125" style="174" customWidth="1"/>
    <col min="7704" max="7938" width="9.140625" style="174"/>
    <col min="7939" max="7939" width="22.85546875" style="174" customWidth="1"/>
    <col min="7940" max="7940" width="11" style="174" customWidth="1"/>
    <col min="7941" max="7941" width="10" style="174" customWidth="1"/>
    <col min="7942" max="7942" width="10.140625" style="174" customWidth="1"/>
    <col min="7943" max="7943" width="9.85546875" style="174" bestFit="1" customWidth="1"/>
    <col min="7944" max="7944" width="10.28515625" style="174" customWidth="1"/>
    <col min="7945" max="7946" width="9.140625" style="174"/>
    <col min="7947" max="7947" width="9.7109375" style="174" customWidth="1"/>
    <col min="7948" max="7952" width="9.140625" style="174"/>
    <col min="7953" max="7954" width="10" style="174" customWidth="1"/>
    <col min="7955" max="7955" width="13.5703125" style="174" customWidth="1"/>
    <col min="7956" max="7957" width="10.7109375" style="174" bestFit="1" customWidth="1"/>
    <col min="7958" max="7958" width="12.5703125" style="174" customWidth="1"/>
    <col min="7959" max="7959" width="13.42578125" style="174" customWidth="1"/>
    <col min="7960" max="8194" width="9.140625" style="174"/>
    <col min="8195" max="8195" width="22.85546875" style="174" customWidth="1"/>
    <col min="8196" max="8196" width="11" style="174" customWidth="1"/>
    <col min="8197" max="8197" width="10" style="174" customWidth="1"/>
    <col min="8198" max="8198" width="10.140625" style="174" customWidth="1"/>
    <col min="8199" max="8199" width="9.85546875" style="174" bestFit="1" customWidth="1"/>
    <col min="8200" max="8200" width="10.28515625" style="174" customWidth="1"/>
    <col min="8201" max="8202" width="9.140625" style="174"/>
    <col min="8203" max="8203" width="9.7109375" style="174" customWidth="1"/>
    <col min="8204" max="8208" width="9.140625" style="174"/>
    <col min="8209" max="8210" width="10" style="174" customWidth="1"/>
    <col min="8211" max="8211" width="13.5703125" style="174" customWidth="1"/>
    <col min="8212" max="8213" width="10.7109375" style="174" bestFit="1" customWidth="1"/>
    <col min="8214" max="8214" width="12.5703125" style="174" customWidth="1"/>
    <col min="8215" max="8215" width="13.42578125" style="174" customWidth="1"/>
    <col min="8216" max="8450" width="9.140625" style="174"/>
    <col min="8451" max="8451" width="22.85546875" style="174" customWidth="1"/>
    <col min="8452" max="8452" width="11" style="174" customWidth="1"/>
    <col min="8453" max="8453" width="10" style="174" customWidth="1"/>
    <col min="8454" max="8454" width="10.140625" style="174" customWidth="1"/>
    <col min="8455" max="8455" width="9.85546875" style="174" bestFit="1" customWidth="1"/>
    <col min="8456" max="8456" width="10.28515625" style="174" customWidth="1"/>
    <col min="8457" max="8458" width="9.140625" style="174"/>
    <col min="8459" max="8459" width="9.7109375" style="174" customWidth="1"/>
    <col min="8460" max="8464" width="9.140625" style="174"/>
    <col min="8465" max="8466" width="10" style="174" customWidth="1"/>
    <col min="8467" max="8467" width="13.5703125" style="174" customWidth="1"/>
    <col min="8468" max="8469" width="10.7109375" style="174" bestFit="1" customWidth="1"/>
    <col min="8470" max="8470" width="12.5703125" style="174" customWidth="1"/>
    <col min="8471" max="8471" width="13.42578125" style="174" customWidth="1"/>
    <col min="8472" max="8706" width="9.140625" style="174"/>
    <col min="8707" max="8707" width="22.85546875" style="174" customWidth="1"/>
    <col min="8708" max="8708" width="11" style="174" customWidth="1"/>
    <col min="8709" max="8709" width="10" style="174" customWidth="1"/>
    <col min="8710" max="8710" width="10.140625" style="174" customWidth="1"/>
    <col min="8711" max="8711" width="9.85546875" style="174" bestFit="1" customWidth="1"/>
    <col min="8712" max="8712" width="10.28515625" style="174" customWidth="1"/>
    <col min="8713" max="8714" width="9.140625" style="174"/>
    <col min="8715" max="8715" width="9.7109375" style="174" customWidth="1"/>
    <col min="8716" max="8720" width="9.140625" style="174"/>
    <col min="8721" max="8722" width="10" style="174" customWidth="1"/>
    <col min="8723" max="8723" width="13.5703125" style="174" customWidth="1"/>
    <col min="8724" max="8725" width="10.7109375" style="174" bestFit="1" customWidth="1"/>
    <col min="8726" max="8726" width="12.5703125" style="174" customWidth="1"/>
    <col min="8727" max="8727" width="13.42578125" style="174" customWidth="1"/>
    <col min="8728" max="8962" width="9.140625" style="174"/>
    <col min="8963" max="8963" width="22.85546875" style="174" customWidth="1"/>
    <col min="8964" max="8964" width="11" style="174" customWidth="1"/>
    <col min="8965" max="8965" width="10" style="174" customWidth="1"/>
    <col min="8966" max="8966" width="10.140625" style="174" customWidth="1"/>
    <col min="8967" max="8967" width="9.85546875" style="174" bestFit="1" customWidth="1"/>
    <col min="8968" max="8968" width="10.28515625" style="174" customWidth="1"/>
    <col min="8969" max="8970" width="9.140625" style="174"/>
    <col min="8971" max="8971" width="9.7109375" style="174" customWidth="1"/>
    <col min="8972" max="8976" width="9.140625" style="174"/>
    <col min="8977" max="8978" width="10" style="174" customWidth="1"/>
    <col min="8979" max="8979" width="13.5703125" style="174" customWidth="1"/>
    <col min="8980" max="8981" width="10.7109375" style="174" bestFit="1" customWidth="1"/>
    <col min="8982" max="8982" width="12.5703125" style="174" customWidth="1"/>
    <col min="8983" max="8983" width="13.42578125" style="174" customWidth="1"/>
    <col min="8984" max="9218" width="9.140625" style="174"/>
    <col min="9219" max="9219" width="22.85546875" style="174" customWidth="1"/>
    <col min="9220" max="9220" width="11" style="174" customWidth="1"/>
    <col min="9221" max="9221" width="10" style="174" customWidth="1"/>
    <col min="9222" max="9222" width="10.140625" style="174" customWidth="1"/>
    <col min="9223" max="9223" width="9.85546875" style="174" bestFit="1" customWidth="1"/>
    <col min="9224" max="9224" width="10.28515625" style="174" customWidth="1"/>
    <col min="9225" max="9226" width="9.140625" style="174"/>
    <col min="9227" max="9227" width="9.7109375" style="174" customWidth="1"/>
    <col min="9228" max="9232" width="9.140625" style="174"/>
    <col min="9233" max="9234" width="10" style="174" customWidth="1"/>
    <col min="9235" max="9235" width="13.5703125" style="174" customWidth="1"/>
    <col min="9236" max="9237" width="10.7109375" style="174" bestFit="1" customWidth="1"/>
    <col min="9238" max="9238" width="12.5703125" style="174" customWidth="1"/>
    <col min="9239" max="9239" width="13.42578125" style="174" customWidth="1"/>
    <col min="9240" max="9474" width="9.140625" style="174"/>
    <col min="9475" max="9475" width="22.85546875" style="174" customWidth="1"/>
    <col min="9476" max="9476" width="11" style="174" customWidth="1"/>
    <col min="9477" max="9477" width="10" style="174" customWidth="1"/>
    <col min="9478" max="9478" width="10.140625" style="174" customWidth="1"/>
    <col min="9479" max="9479" width="9.85546875" style="174" bestFit="1" customWidth="1"/>
    <col min="9480" max="9480" width="10.28515625" style="174" customWidth="1"/>
    <col min="9481" max="9482" width="9.140625" style="174"/>
    <col min="9483" max="9483" width="9.7109375" style="174" customWidth="1"/>
    <col min="9484" max="9488" width="9.140625" style="174"/>
    <col min="9489" max="9490" width="10" style="174" customWidth="1"/>
    <col min="9491" max="9491" width="13.5703125" style="174" customWidth="1"/>
    <col min="9492" max="9493" width="10.7109375" style="174" bestFit="1" customWidth="1"/>
    <col min="9494" max="9494" width="12.5703125" style="174" customWidth="1"/>
    <col min="9495" max="9495" width="13.42578125" style="174" customWidth="1"/>
    <col min="9496" max="9730" width="9.140625" style="174"/>
    <col min="9731" max="9731" width="22.85546875" style="174" customWidth="1"/>
    <col min="9732" max="9732" width="11" style="174" customWidth="1"/>
    <col min="9733" max="9733" width="10" style="174" customWidth="1"/>
    <col min="9734" max="9734" width="10.140625" style="174" customWidth="1"/>
    <col min="9735" max="9735" width="9.85546875" style="174" bestFit="1" customWidth="1"/>
    <col min="9736" max="9736" width="10.28515625" style="174" customWidth="1"/>
    <col min="9737" max="9738" width="9.140625" style="174"/>
    <col min="9739" max="9739" width="9.7109375" style="174" customWidth="1"/>
    <col min="9740" max="9744" width="9.140625" style="174"/>
    <col min="9745" max="9746" width="10" style="174" customWidth="1"/>
    <col min="9747" max="9747" width="13.5703125" style="174" customWidth="1"/>
    <col min="9748" max="9749" width="10.7109375" style="174" bestFit="1" customWidth="1"/>
    <col min="9750" max="9750" width="12.5703125" style="174" customWidth="1"/>
    <col min="9751" max="9751" width="13.42578125" style="174" customWidth="1"/>
    <col min="9752" max="9986" width="9.140625" style="174"/>
    <col min="9987" max="9987" width="22.85546875" style="174" customWidth="1"/>
    <col min="9988" max="9988" width="11" style="174" customWidth="1"/>
    <col min="9989" max="9989" width="10" style="174" customWidth="1"/>
    <col min="9990" max="9990" width="10.140625" style="174" customWidth="1"/>
    <col min="9991" max="9991" width="9.85546875" style="174" bestFit="1" customWidth="1"/>
    <col min="9992" max="9992" width="10.28515625" style="174" customWidth="1"/>
    <col min="9993" max="9994" width="9.140625" style="174"/>
    <col min="9995" max="9995" width="9.7109375" style="174" customWidth="1"/>
    <col min="9996" max="10000" width="9.140625" style="174"/>
    <col min="10001" max="10002" width="10" style="174" customWidth="1"/>
    <col min="10003" max="10003" width="13.5703125" style="174" customWidth="1"/>
    <col min="10004" max="10005" width="10.7109375" style="174" bestFit="1" customWidth="1"/>
    <col min="10006" max="10006" width="12.5703125" style="174" customWidth="1"/>
    <col min="10007" max="10007" width="13.42578125" style="174" customWidth="1"/>
    <col min="10008" max="10242" width="9.140625" style="174"/>
    <col min="10243" max="10243" width="22.85546875" style="174" customWidth="1"/>
    <col min="10244" max="10244" width="11" style="174" customWidth="1"/>
    <col min="10245" max="10245" width="10" style="174" customWidth="1"/>
    <col min="10246" max="10246" width="10.140625" style="174" customWidth="1"/>
    <col min="10247" max="10247" width="9.85546875" style="174" bestFit="1" customWidth="1"/>
    <col min="10248" max="10248" width="10.28515625" style="174" customWidth="1"/>
    <col min="10249" max="10250" width="9.140625" style="174"/>
    <col min="10251" max="10251" width="9.7109375" style="174" customWidth="1"/>
    <col min="10252" max="10256" width="9.140625" style="174"/>
    <col min="10257" max="10258" width="10" style="174" customWidth="1"/>
    <col min="10259" max="10259" width="13.5703125" style="174" customWidth="1"/>
    <col min="10260" max="10261" width="10.7109375" style="174" bestFit="1" customWidth="1"/>
    <col min="10262" max="10262" width="12.5703125" style="174" customWidth="1"/>
    <col min="10263" max="10263" width="13.42578125" style="174" customWidth="1"/>
    <col min="10264" max="10498" width="9.140625" style="174"/>
    <col min="10499" max="10499" width="22.85546875" style="174" customWidth="1"/>
    <col min="10500" max="10500" width="11" style="174" customWidth="1"/>
    <col min="10501" max="10501" width="10" style="174" customWidth="1"/>
    <col min="10502" max="10502" width="10.140625" style="174" customWidth="1"/>
    <col min="10503" max="10503" width="9.85546875" style="174" bestFit="1" customWidth="1"/>
    <col min="10504" max="10504" width="10.28515625" style="174" customWidth="1"/>
    <col min="10505" max="10506" width="9.140625" style="174"/>
    <col min="10507" max="10507" width="9.7109375" style="174" customWidth="1"/>
    <col min="10508" max="10512" width="9.140625" style="174"/>
    <col min="10513" max="10514" width="10" style="174" customWidth="1"/>
    <col min="10515" max="10515" width="13.5703125" style="174" customWidth="1"/>
    <col min="10516" max="10517" width="10.7109375" style="174" bestFit="1" customWidth="1"/>
    <col min="10518" max="10518" width="12.5703125" style="174" customWidth="1"/>
    <col min="10519" max="10519" width="13.42578125" style="174" customWidth="1"/>
    <col min="10520" max="10754" width="9.140625" style="174"/>
    <col min="10755" max="10755" width="22.85546875" style="174" customWidth="1"/>
    <col min="10756" max="10756" width="11" style="174" customWidth="1"/>
    <col min="10757" max="10757" width="10" style="174" customWidth="1"/>
    <col min="10758" max="10758" width="10.140625" style="174" customWidth="1"/>
    <col min="10759" max="10759" width="9.85546875" style="174" bestFit="1" customWidth="1"/>
    <col min="10760" max="10760" width="10.28515625" style="174" customWidth="1"/>
    <col min="10761" max="10762" width="9.140625" style="174"/>
    <col min="10763" max="10763" width="9.7109375" style="174" customWidth="1"/>
    <col min="10764" max="10768" width="9.140625" style="174"/>
    <col min="10769" max="10770" width="10" style="174" customWidth="1"/>
    <col min="10771" max="10771" width="13.5703125" style="174" customWidth="1"/>
    <col min="10772" max="10773" width="10.7109375" style="174" bestFit="1" customWidth="1"/>
    <col min="10774" max="10774" width="12.5703125" style="174" customWidth="1"/>
    <col min="10775" max="10775" width="13.42578125" style="174" customWidth="1"/>
    <col min="10776" max="11010" width="9.140625" style="174"/>
    <col min="11011" max="11011" width="22.85546875" style="174" customWidth="1"/>
    <col min="11012" max="11012" width="11" style="174" customWidth="1"/>
    <col min="11013" max="11013" width="10" style="174" customWidth="1"/>
    <col min="11014" max="11014" width="10.140625" style="174" customWidth="1"/>
    <col min="11015" max="11015" width="9.85546875" style="174" bestFit="1" customWidth="1"/>
    <col min="11016" max="11016" width="10.28515625" style="174" customWidth="1"/>
    <col min="11017" max="11018" width="9.140625" style="174"/>
    <col min="11019" max="11019" width="9.7109375" style="174" customWidth="1"/>
    <col min="11020" max="11024" width="9.140625" style="174"/>
    <col min="11025" max="11026" width="10" style="174" customWidth="1"/>
    <col min="11027" max="11027" width="13.5703125" style="174" customWidth="1"/>
    <col min="11028" max="11029" width="10.7109375" style="174" bestFit="1" customWidth="1"/>
    <col min="11030" max="11030" width="12.5703125" style="174" customWidth="1"/>
    <col min="11031" max="11031" width="13.42578125" style="174" customWidth="1"/>
    <col min="11032" max="11266" width="9.140625" style="174"/>
    <col min="11267" max="11267" width="22.85546875" style="174" customWidth="1"/>
    <col min="11268" max="11268" width="11" style="174" customWidth="1"/>
    <col min="11269" max="11269" width="10" style="174" customWidth="1"/>
    <col min="11270" max="11270" width="10.140625" style="174" customWidth="1"/>
    <col min="11271" max="11271" width="9.85546875" style="174" bestFit="1" customWidth="1"/>
    <col min="11272" max="11272" width="10.28515625" style="174" customWidth="1"/>
    <col min="11273" max="11274" width="9.140625" style="174"/>
    <col min="11275" max="11275" width="9.7109375" style="174" customWidth="1"/>
    <col min="11276" max="11280" width="9.140625" style="174"/>
    <col min="11281" max="11282" width="10" style="174" customWidth="1"/>
    <col min="11283" max="11283" width="13.5703125" style="174" customWidth="1"/>
    <col min="11284" max="11285" width="10.7109375" style="174" bestFit="1" customWidth="1"/>
    <col min="11286" max="11286" width="12.5703125" style="174" customWidth="1"/>
    <col min="11287" max="11287" width="13.42578125" style="174" customWidth="1"/>
    <col min="11288" max="11522" width="9.140625" style="174"/>
    <col min="11523" max="11523" width="22.85546875" style="174" customWidth="1"/>
    <col min="11524" max="11524" width="11" style="174" customWidth="1"/>
    <col min="11525" max="11525" width="10" style="174" customWidth="1"/>
    <col min="11526" max="11526" width="10.140625" style="174" customWidth="1"/>
    <col min="11527" max="11527" width="9.85546875" style="174" bestFit="1" customWidth="1"/>
    <col min="11528" max="11528" width="10.28515625" style="174" customWidth="1"/>
    <col min="11529" max="11530" width="9.140625" style="174"/>
    <col min="11531" max="11531" width="9.7109375" style="174" customWidth="1"/>
    <col min="11532" max="11536" width="9.140625" style="174"/>
    <col min="11537" max="11538" width="10" style="174" customWidth="1"/>
    <col min="11539" max="11539" width="13.5703125" style="174" customWidth="1"/>
    <col min="11540" max="11541" width="10.7109375" style="174" bestFit="1" customWidth="1"/>
    <col min="11542" max="11542" width="12.5703125" style="174" customWidth="1"/>
    <col min="11543" max="11543" width="13.42578125" style="174" customWidth="1"/>
    <col min="11544" max="11778" width="9.140625" style="174"/>
    <col min="11779" max="11779" width="22.85546875" style="174" customWidth="1"/>
    <col min="11780" max="11780" width="11" style="174" customWidth="1"/>
    <col min="11781" max="11781" width="10" style="174" customWidth="1"/>
    <col min="11782" max="11782" width="10.140625" style="174" customWidth="1"/>
    <col min="11783" max="11783" width="9.85546875" style="174" bestFit="1" customWidth="1"/>
    <col min="11784" max="11784" width="10.28515625" style="174" customWidth="1"/>
    <col min="11785" max="11786" width="9.140625" style="174"/>
    <col min="11787" max="11787" width="9.7109375" style="174" customWidth="1"/>
    <col min="11788" max="11792" width="9.140625" style="174"/>
    <col min="11793" max="11794" width="10" style="174" customWidth="1"/>
    <col min="11795" max="11795" width="13.5703125" style="174" customWidth="1"/>
    <col min="11796" max="11797" width="10.7109375" style="174" bestFit="1" customWidth="1"/>
    <col min="11798" max="11798" width="12.5703125" style="174" customWidth="1"/>
    <col min="11799" max="11799" width="13.42578125" style="174" customWidth="1"/>
    <col min="11800" max="12034" width="9.140625" style="174"/>
    <col min="12035" max="12035" width="22.85546875" style="174" customWidth="1"/>
    <col min="12036" max="12036" width="11" style="174" customWidth="1"/>
    <col min="12037" max="12037" width="10" style="174" customWidth="1"/>
    <col min="12038" max="12038" width="10.140625" style="174" customWidth="1"/>
    <col min="12039" max="12039" width="9.85546875" style="174" bestFit="1" customWidth="1"/>
    <col min="12040" max="12040" width="10.28515625" style="174" customWidth="1"/>
    <col min="12041" max="12042" width="9.140625" style="174"/>
    <col min="12043" max="12043" width="9.7109375" style="174" customWidth="1"/>
    <col min="12044" max="12048" width="9.140625" style="174"/>
    <col min="12049" max="12050" width="10" style="174" customWidth="1"/>
    <col min="12051" max="12051" width="13.5703125" style="174" customWidth="1"/>
    <col min="12052" max="12053" width="10.7109375" style="174" bestFit="1" customWidth="1"/>
    <col min="12054" max="12054" width="12.5703125" style="174" customWidth="1"/>
    <col min="12055" max="12055" width="13.42578125" style="174" customWidth="1"/>
    <col min="12056" max="12290" width="9.140625" style="174"/>
    <col min="12291" max="12291" width="22.85546875" style="174" customWidth="1"/>
    <col min="12292" max="12292" width="11" style="174" customWidth="1"/>
    <col min="12293" max="12293" width="10" style="174" customWidth="1"/>
    <col min="12294" max="12294" width="10.140625" style="174" customWidth="1"/>
    <col min="12295" max="12295" width="9.85546875" style="174" bestFit="1" customWidth="1"/>
    <col min="12296" max="12296" width="10.28515625" style="174" customWidth="1"/>
    <col min="12297" max="12298" width="9.140625" style="174"/>
    <col min="12299" max="12299" width="9.7109375" style="174" customWidth="1"/>
    <col min="12300" max="12304" width="9.140625" style="174"/>
    <col min="12305" max="12306" width="10" style="174" customWidth="1"/>
    <col min="12307" max="12307" width="13.5703125" style="174" customWidth="1"/>
    <col min="12308" max="12309" width="10.7109375" style="174" bestFit="1" customWidth="1"/>
    <col min="12310" max="12310" width="12.5703125" style="174" customWidth="1"/>
    <col min="12311" max="12311" width="13.42578125" style="174" customWidth="1"/>
    <col min="12312" max="12546" width="9.140625" style="174"/>
    <col min="12547" max="12547" width="22.85546875" style="174" customWidth="1"/>
    <col min="12548" max="12548" width="11" style="174" customWidth="1"/>
    <col min="12549" max="12549" width="10" style="174" customWidth="1"/>
    <col min="12550" max="12550" width="10.140625" style="174" customWidth="1"/>
    <col min="12551" max="12551" width="9.85546875" style="174" bestFit="1" customWidth="1"/>
    <col min="12552" max="12552" width="10.28515625" style="174" customWidth="1"/>
    <col min="12553" max="12554" width="9.140625" style="174"/>
    <col min="12555" max="12555" width="9.7109375" style="174" customWidth="1"/>
    <col min="12556" max="12560" width="9.140625" style="174"/>
    <col min="12561" max="12562" width="10" style="174" customWidth="1"/>
    <col min="12563" max="12563" width="13.5703125" style="174" customWidth="1"/>
    <col min="12564" max="12565" width="10.7109375" style="174" bestFit="1" customWidth="1"/>
    <col min="12566" max="12566" width="12.5703125" style="174" customWidth="1"/>
    <col min="12567" max="12567" width="13.42578125" style="174" customWidth="1"/>
    <col min="12568" max="12802" width="9.140625" style="174"/>
    <col min="12803" max="12803" width="22.85546875" style="174" customWidth="1"/>
    <col min="12804" max="12804" width="11" style="174" customWidth="1"/>
    <col min="12805" max="12805" width="10" style="174" customWidth="1"/>
    <col min="12806" max="12806" width="10.140625" style="174" customWidth="1"/>
    <col min="12807" max="12807" width="9.85546875" style="174" bestFit="1" customWidth="1"/>
    <col min="12808" max="12808" width="10.28515625" style="174" customWidth="1"/>
    <col min="12809" max="12810" width="9.140625" style="174"/>
    <col min="12811" max="12811" width="9.7109375" style="174" customWidth="1"/>
    <col min="12812" max="12816" width="9.140625" style="174"/>
    <col min="12817" max="12818" width="10" style="174" customWidth="1"/>
    <col min="12819" max="12819" width="13.5703125" style="174" customWidth="1"/>
    <col min="12820" max="12821" width="10.7109375" style="174" bestFit="1" customWidth="1"/>
    <col min="12822" max="12822" width="12.5703125" style="174" customWidth="1"/>
    <col min="12823" max="12823" width="13.42578125" style="174" customWidth="1"/>
    <col min="12824" max="13058" width="9.140625" style="174"/>
    <col min="13059" max="13059" width="22.85546875" style="174" customWidth="1"/>
    <col min="13060" max="13060" width="11" style="174" customWidth="1"/>
    <col min="13061" max="13061" width="10" style="174" customWidth="1"/>
    <col min="13062" max="13062" width="10.140625" style="174" customWidth="1"/>
    <col min="13063" max="13063" width="9.85546875" style="174" bestFit="1" customWidth="1"/>
    <col min="13064" max="13064" width="10.28515625" style="174" customWidth="1"/>
    <col min="13065" max="13066" width="9.140625" style="174"/>
    <col min="13067" max="13067" width="9.7109375" style="174" customWidth="1"/>
    <col min="13068" max="13072" width="9.140625" style="174"/>
    <col min="13073" max="13074" width="10" style="174" customWidth="1"/>
    <col min="13075" max="13075" width="13.5703125" style="174" customWidth="1"/>
    <col min="13076" max="13077" width="10.7109375" style="174" bestFit="1" customWidth="1"/>
    <col min="13078" max="13078" width="12.5703125" style="174" customWidth="1"/>
    <col min="13079" max="13079" width="13.42578125" style="174" customWidth="1"/>
    <col min="13080" max="13314" width="9.140625" style="174"/>
    <col min="13315" max="13315" width="22.85546875" style="174" customWidth="1"/>
    <col min="13316" max="13316" width="11" style="174" customWidth="1"/>
    <col min="13317" max="13317" width="10" style="174" customWidth="1"/>
    <col min="13318" max="13318" width="10.140625" style="174" customWidth="1"/>
    <col min="13319" max="13319" width="9.85546875" style="174" bestFit="1" customWidth="1"/>
    <col min="13320" max="13320" width="10.28515625" style="174" customWidth="1"/>
    <col min="13321" max="13322" width="9.140625" style="174"/>
    <col min="13323" max="13323" width="9.7109375" style="174" customWidth="1"/>
    <col min="13324" max="13328" width="9.140625" style="174"/>
    <col min="13329" max="13330" width="10" style="174" customWidth="1"/>
    <col min="13331" max="13331" width="13.5703125" style="174" customWidth="1"/>
    <col min="13332" max="13333" width="10.7109375" style="174" bestFit="1" customWidth="1"/>
    <col min="13334" max="13334" width="12.5703125" style="174" customWidth="1"/>
    <col min="13335" max="13335" width="13.42578125" style="174" customWidth="1"/>
    <col min="13336" max="13570" width="9.140625" style="174"/>
    <col min="13571" max="13571" width="22.85546875" style="174" customWidth="1"/>
    <col min="13572" max="13572" width="11" style="174" customWidth="1"/>
    <col min="13573" max="13573" width="10" style="174" customWidth="1"/>
    <col min="13574" max="13574" width="10.140625" style="174" customWidth="1"/>
    <col min="13575" max="13575" width="9.85546875" style="174" bestFit="1" customWidth="1"/>
    <col min="13576" max="13576" width="10.28515625" style="174" customWidth="1"/>
    <col min="13577" max="13578" width="9.140625" style="174"/>
    <col min="13579" max="13579" width="9.7109375" style="174" customWidth="1"/>
    <col min="13580" max="13584" width="9.140625" style="174"/>
    <col min="13585" max="13586" width="10" style="174" customWidth="1"/>
    <col min="13587" max="13587" width="13.5703125" style="174" customWidth="1"/>
    <col min="13588" max="13589" width="10.7109375" style="174" bestFit="1" customWidth="1"/>
    <col min="13590" max="13590" width="12.5703125" style="174" customWidth="1"/>
    <col min="13591" max="13591" width="13.42578125" style="174" customWidth="1"/>
    <col min="13592" max="13826" width="9.140625" style="174"/>
    <col min="13827" max="13827" width="22.85546875" style="174" customWidth="1"/>
    <col min="13828" max="13828" width="11" style="174" customWidth="1"/>
    <col min="13829" max="13829" width="10" style="174" customWidth="1"/>
    <col min="13830" max="13830" width="10.140625" style="174" customWidth="1"/>
    <col min="13831" max="13831" width="9.85546875" style="174" bestFit="1" customWidth="1"/>
    <col min="13832" max="13832" width="10.28515625" style="174" customWidth="1"/>
    <col min="13833" max="13834" width="9.140625" style="174"/>
    <col min="13835" max="13835" width="9.7109375" style="174" customWidth="1"/>
    <col min="13836" max="13840" width="9.140625" style="174"/>
    <col min="13841" max="13842" width="10" style="174" customWidth="1"/>
    <col min="13843" max="13843" width="13.5703125" style="174" customWidth="1"/>
    <col min="13844" max="13845" width="10.7109375" style="174" bestFit="1" customWidth="1"/>
    <col min="13846" max="13846" width="12.5703125" style="174" customWidth="1"/>
    <col min="13847" max="13847" width="13.42578125" style="174" customWidth="1"/>
    <col min="13848" max="14082" width="9.140625" style="174"/>
    <col min="14083" max="14083" width="22.85546875" style="174" customWidth="1"/>
    <col min="14084" max="14084" width="11" style="174" customWidth="1"/>
    <col min="14085" max="14085" width="10" style="174" customWidth="1"/>
    <col min="14086" max="14086" width="10.140625" style="174" customWidth="1"/>
    <col min="14087" max="14087" width="9.85546875" style="174" bestFit="1" customWidth="1"/>
    <col min="14088" max="14088" width="10.28515625" style="174" customWidth="1"/>
    <col min="14089" max="14090" width="9.140625" style="174"/>
    <col min="14091" max="14091" width="9.7109375" style="174" customWidth="1"/>
    <col min="14092" max="14096" width="9.140625" style="174"/>
    <col min="14097" max="14098" width="10" style="174" customWidth="1"/>
    <col min="14099" max="14099" width="13.5703125" style="174" customWidth="1"/>
    <col min="14100" max="14101" width="10.7109375" style="174" bestFit="1" customWidth="1"/>
    <col min="14102" max="14102" width="12.5703125" style="174" customWidth="1"/>
    <col min="14103" max="14103" width="13.42578125" style="174" customWidth="1"/>
    <col min="14104" max="14338" width="9.140625" style="174"/>
    <col min="14339" max="14339" width="22.85546875" style="174" customWidth="1"/>
    <col min="14340" max="14340" width="11" style="174" customWidth="1"/>
    <col min="14341" max="14341" width="10" style="174" customWidth="1"/>
    <col min="14342" max="14342" width="10.140625" style="174" customWidth="1"/>
    <col min="14343" max="14343" width="9.85546875" style="174" bestFit="1" customWidth="1"/>
    <col min="14344" max="14344" width="10.28515625" style="174" customWidth="1"/>
    <col min="14345" max="14346" width="9.140625" style="174"/>
    <col min="14347" max="14347" width="9.7109375" style="174" customWidth="1"/>
    <col min="14348" max="14352" width="9.140625" style="174"/>
    <col min="14353" max="14354" width="10" style="174" customWidth="1"/>
    <col min="14355" max="14355" width="13.5703125" style="174" customWidth="1"/>
    <col min="14356" max="14357" width="10.7109375" style="174" bestFit="1" customWidth="1"/>
    <col min="14358" max="14358" width="12.5703125" style="174" customWidth="1"/>
    <col min="14359" max="14359" width="13.42578125" style="174" customWidth="1"/>
    <col min="14360" max="14594" width="9.140625" style="174"/>
    <col min="14595" max="14595" width="22.85546875" style="174" customWidth="1"/>
    <col min="14596" max="14596" width="11" style="174" customWidth="1"/>
    <col min="14597" max="14597" width="10" style="174" customWidth="1"/>
    <col min="14598" max="14598" width="10.140625" style="174" customWidth="1"/>
    <col min="14599" max="14599" width="9.85546875" style="174" bestFit="1" customWidth="1"/>
    <col min="14600" max="14600" width="10.28515625" style="174" customWidth="1"/>
    <col min="14601" max="14602" width="9.140625" style="174"/>
    <col min="14603" max="14603" width="9.7109375" style="174" customWidth="1"/>
    <col min="14604" max="14608" width="9.140625" style="174"/>
    <col min="14609" max="14610" width="10" style="174" customWidth="1"/>
    <col min="14611" max="14611" width="13.5703125" style="174" customWidth="1"/>
    <col min="14612" max="14613" width="10.7109375" style="174" bestFit="1" customWidth="1"/>
    <col min="14614" max="14614" width="12.5703125" style="174" customWidth="1"/>
    <col min="14615" max="14615" width="13.42578125" style="174" customWidth="1"/>
    <col min="14616" max="14850" width="9.140625" style="174"/>
    <col min="14851" max="14851" width="22.85546875" style="174" customWidth="1"/>
    <col min="14852" max="14852" width="11" style="174" customWidth="1"/>
    <col min="14853" max="14853" width="10" style="174" customWidth="1"/>
    <col min="14854" max="14854" width="10.140625" style="174" customWidth="1"/>
    <col min="14855" max="14855" width="9.85546875" style="174" bestFit="1" customWidth="1"/>
    <col min="14856" max="14856" width="10.28515625" style="174" customWidth="1"/>
    <col min="14857" max="14858" width="9.140625" style="174"/>
    <col min="14859" max="14859" width="9.7109375" style="174" customWidth="1"/>
    <col min="14860" max="14864" width="9.140625" style="174"/>
    <col min="14865" max="14866" width="10" style="174" customWidth="1"/>
    <col min="14867" max="14867" width="13.5703125" style="174" customWidth="1"/>
    <col min="14868" max="14869" width="10.7109375" style="174" bestFit="1" customWidth="1"/>
    <col min="14870" max="14870" width="12.5703125" style="174" customWidth="1"/>
    <col min="14871" max="14871" width="13.42578125" style="174" customWidth="1"/>
    <col min="14872" max="15106" width="9.140625" style="174"/>
    <col min="15107" max="15107" width="22.85546875" style="174" customWidth="1"/>
    <col min="15108" max="15108" width="11" style="174" customWidth="1"/>
    <col min="15109" max="15109" width="10" style="174" customWidth="1"/>
    <col min="15110" max="15110" width="10.140625" style="174" customWidth="1"/>
    <col min="15111" max="15111" width="9.85546875" style="174" bestFit="1" customWidth="1"/>
    <col min="15112" max="15112" width="10.28515625" style="174" customWidth="1"/>
    <col min="15113" max="15114" width="9.140625" style="174"/>
    <col min="15115" max="15115" width="9.7109375" style="174" customWidth="1"/>
    <col min="15116" max="15120" width="9.140625" style="174"/>
    <col min="15121" max="15122" width="10" style="174" customWidth="1"/>
    <col min="15123" max="15123" width="13.5703125" style="174" customWidth="1"/>
    <col min="15124" max="15125" width="10.7109375" style="174" bestFit="1" customWidth="1"/>
    <col min="15126" max="15126" width="12.5703125" style="174" customWidth="1"/>
    <col min="15127" max="15127" width="13.42578125" style="174" customWidth="1"/>
    <col min="15128" max="15362" width="9.140625" style="174"/>
    <col min="15363" max="15363" width="22.85546875" style="174" customWidth="1"/>
    <col min="15364" max="15364" width="11" style="174" customWidth="1"/>
    <col min="15365" max="15365" width="10" style="174" customWidth="1"/>
    <col min="15366" max="15366" width="10.140625" style="174" customWidth="1"/>
    <col min="15367" max="15367" width="9.85546875" style="174" bestFit="1" customWidth="1"/>
    <col min="15368" max="15368" width="10.28515625" style="174" customWidth="1"/>
    <col min="15369" max="15370" width="9.140625" style="174"/>
    <col min="15371" max="15371" width="9.7109375" style="174" customWidth="1"/>
    <col min="15372" max="15376" width="9.140625" style="174"/>
    <col min="15377" max="15378" width="10" style="174" customWidth="1"/>
    <col min="15379" max="15379" width="13.5703125" style="174" customWidth="1"/>
    <col min="15380" max="15381" width="10.7109375" style="174" bestFit="1" customWidth="1"/>
    <col min="15382" max="15382" width="12.5703125" style="174" customWidth="1"/>
    <col min="15383" max="15383" width="13.42578125" style="174" customWidth="1"/>
    <col min="15384" max="15618" width="9.140625" style="174"/>
    <col min="15619" max="15619" width="22.85546875" style="174" customWidth="1"/>
    <col min="15620" max="15620" width="11" style="174" customWidth="1"/>
    <col min="15621" max="15621" width="10" style="174" customWidth="1"/>
    <col min="15622" max="15622" width="10.140625" style="174" customWidth="1"/>
    <col min="15623" max="15623" width="9.85546875" style="174" bestFit="1" customWidth="1"/>
    <col min="15624" max="15624" width="10.28515625" style="174" customWidth="1"/>
    <col min="15625" max="15626" width="9.140625" style="174"/>
    <col min="15627" max="15627" width="9.7109375" style="174" customWidth="1"/>
    <col min="15628" max="15632" width="9.140625" style="174"/>
    <col min="15633" max="15634" width="10" style="174" customWidth="1"/>
    <col min="15635" max="15635" width="13.5703125" style="174" customWidth="1"/>
    <col min="15636" max="15637" width="10.7109375" style="174" bestFit="1" customWidth="1"/>
    <col min="15638" max="15638" width="12.5703125" style="174" customWidth="1"/>
    <col min="15639" max="15639" width="13.42578125" style="174" customWidth="1"/>
    <col min="15640" max="15874" width="9.140625" style="174"/>
    <col min="15875" max="15875" width="22.85546875" style="174" customWidth="1"/>
    <col min="15876" max="15876" width="11" style="174" customWidth="1"/>
    <col min="15877" max="15877" width="10" style="174" customWidth="1"/>
    <col min="15878" max="15878" width="10.140625" style="174" customWidth="1"/>
    <col min="15879" max="15879" width="9.85546875" style="174" bestFit="1" customWidth="1"/>
    <col min="15880" max="15880" width="10.28515625" style="174" customWidth="1"/>
    <col min="15881" max="15882" width="9.140625" style="174"/>
    <col min="15883" max="15883" width="9.7109375" style="174" customWidth="1"/>
    <col min="15884" max="15888" width="9.140625" style="174"/>
    <col min="15889" max="15890" width="10" style="174" customWidth="1"/>
    <col min="15891" max="15891" width="13.5703125" style="174" customWidth="1"/>
    <col min="15892" max="15893" width="10.7109375" style="174" bestFit="1" customWidth="1"/>
    <col min="15894" max="15894" width="12.5703125" style="174" customWidth="1"/>
    <col min="15895" max="15895" width="13.42578125" style="174" customWidth="1"/>
    <col min="15896" max="16130" width="9.140625" style="174"/>
    <col min="16131" max="16131" width="22.85546875" style="174" customWidth="1"/>
    <col min="16132" max="16132" width="11" style="174" customWidth="1"/>
    <col min="16133" max="16133" width="10" style="174" customWidth="1"/>
    <col min="16134" max="16134" width="10.140625" style="174" customWidth="1"/>
    <col min="16135" max="16135" width="9.85546875" style="174" bestFit="1" customWidth="1"/>
    <col min="16136" max="16136" width="10.28515625" style="174" customWidth="1"/>
    <col min="16137" max="16138" width="9.140625" style="174"/>
    <col min="16139" max="16139" width="9.7109375" style="174" customWidth="1"/>
    <col min="16140" max="16144" width="9.140625" style="174"/>
    <col min="16145" max="16146" width="10" style="174" customWidth="1"/>
    <col min="16147" max="16147" width="13.5703125" style="174" customWidth="1"/>
    <col min="16148" max="16149" width="10.7109375" style="174" bestFit="1" customWidth="1"/>
    <col min="16150" max="16150" width="12.5703125" style="174" customWidth="1"/>
    <col min="16151" max="16151" width="13.42578125" style="174" customWidth="1"/>
    <col min="16152" max="16384" width="9.140625" style="174"/>
  </cols>
  <sheetData>
    <row r="1" spans="1:23" x14ac:dyDescent="0.2">
      <c r="A1" s="171" t="s">
        <v>342</v>
      </c>
      <c r="B1" s="172"/>
      <c r="C1" s="172"/>
      <c r="D1" s="172"/>
      <c r="E1" s="172"/>
      <c r="F1" s="172"/>
      <c r="G1" s="172"/>
      <c r="H1" s="172"/>
      <c r="I1" s="172"/>
      <c r="J1" s="172"/>
      <c r="K1" s="172"/>
      <c r="L1" s="172"/>
      <c r="M1" s="172"/>
      <c r="N1" s="172"/>
      <c r="O1" s="172"/>
      <c r="P1" s="172"/>
      <c r="Q1" s="172"/>
      <c r="R1" s="172"/>
      <c r="S1" s="172"/>
      <c r="T1" s="172"/>
      <c r="U1" s="172"/>
      <c r="V1" s="172"/>
      <c r="W1" s="173"/>
    </row>
    <row r="2" spans="1:23" ht="30" customHeight="1" x14ac:dyDescent="0.2">
      <c r="A2" s="175"/>
      <c r="B2" s="413" t="s">
        <v>321</v>
      </c>
      <c r="C2" s="414"/>
      <c r="D2" s="415"/>
      <c r="E2" s="176" t="s">
        <v>95</v>
      </c>
      <c r="F2" s="176" t="s">
        <v>96</v>
      </c>
      <c r="G2" s="176" t="s">
        <v>97</v>
      </c>
      <c r="H2" s="176" t="s">
        <v>98</v>
      </c>
      <c r="I2" s="176" t="s">
        <v>99</v>
      </c>
      <c r="J2" s="176" t="s">
        <v>100</v>
      </c>
      <c r="K2" s="176" t="s">
        <v>101</v>
      </c>
      <c r="L2" s="176" t="s">
        <v>102</v>
      </c>
      <c r="M2" s="176" t="s">
        <v>103</v>
      </c>
      <c r="N2" s="176" t="s">
        <v>104</v>
      </c>
      <c r="O2" s="176" t="s">
        <v>105</v>
      </c>
      <c r="P2" s="177" t="s">
        <v>106</v>
      </c>
      <c r="Q2" s="177" t="s">
        <v>391</v>
      </c>
      <c r="R2" s="177" t="s">
        <v>396</v>
      </c>
      <c r="S2" s="177" t="s">
        <v>397</v>
      </c>
      <c r="T2" s="418" t="s">
        <v>497</v>
      </c>
      <c r="U2" s="419"/>
      <c r="V2" s="422"/>
      <c r="W2" s="416" t="s">
        <v>411</v>
      </c>
    </row>
    <row r="3" spans="1:23" ht="38.25" x14ac:dyDescent="0.2">
      <c r="A3" s="178"/>
      <c r="B3" s="179" t="s">
        <v>322</v>
      </c>
      <c r="C3" s="180" t="s">
        <v>323</v>
      </c>
      <c r="D3" s="180" t="s">
        <v>324</v>
      </c>
      <c r="E3" s="181"/>
      <c r="F3" s="181"/>
      <c r="G3" s="181"/>
      <c r="H3" s="181"/>
      <c r="I3" s="181"/>
      <c r="J3" s="181"/>
      <c r="K3" s="181"/>
      <c r="L3" s="181"/>
      <c r="M3" s="181"/>
      <c r="N3" s="181"/>
      <c r="O3" s="181"/>
      <c r="P3" s="303"/>
      <c r="Q3" s="303"/>
      <c r="R3" s="303"/>
      <c r="S3" s="303"/>
      <c r="T3" s="68" t="s">
        <v>327</v>
      </c>
      <c r="U3" s="68" t="s">
        <v>63</v>
      </c>
      <c r="V3" s="68" t="s">
        <v>135</v>
      </c>
      <c r="W3" s="423"/>
    </row>
    <row r="4" spans="1:23" ht="15" customHeight="1" x14ac:dyDescent="0.2">
      <c r="A4" s="164"/>
      <c r="B4" s="420" t="s">
        <v>13</v>
      </c>
      <c r="C4" s="421"/>
      <c r="D4" s="421"/>
      <c r="E4" s="421"/>
      <c r="F4" s="421"/>
      <c r="G4" s="421"/>
      <c r="H4" s="421"/>
      <c r="I4" s="421"/>
      <c r="J4" s="421"/>
      <c r="K4" s="421"/>
      <c r="L4" s="421"/>
      <c r="M4" s="421"/>
      <c r="N4" s="421"/>
      <c r="O4" s="421"/>
      <c r="P4" s="421"/>
      <c r="Q4" s="421"/>
      <c r="R4" s="421"/>
      <c r="S4" s="421"/>
      <c r="T4" s="421"/>
      <c r="U4" s="421"/>
      <c r="V4" s="421"/>
      <c r="W4" s="167"/>
    </row>
    <row r="5" spans="1:23" ht="15" customHeight="1" x14ac:dyDescent="0.2">
      <c r="A5" s="164"/>
      <c r="B5" s="405"/>
      <c r="C5" s="406"/>
      <c r="D5" s="406"/>
      <c r="E5" s="406"/>
      <c r="F5" s="406"/>
      <c r="G5" s="406"/>
      <c r="H5" s="406"/>
      <c r="I5" s="406"/>
      <c r="J5" s="406"/>
      <c r="K5" s="406"/>
      <c r="L5" s="406"/>
      <c r="M5" s="406"/>
      <c r="N5" s="406"/>
      <c r="O5" s="406"/>
      <c r="P5" s="406"/>
      <c r="Q5" s="406"/>
      <c r="R5" s="406"/>
      <c r="S5" s="406"/>
      <c r="T5" s="406"/>
      <c r="U5" s="406"/>
      <c r="V5" s="406"/>
      <c r="W5" s="167"/>
    </row>
    <row r="6" spans="1:23" x14ac:dyDescent="0.2">
      <c r="A6" s="182" t="s">
        <v>15</v>
      </c>
      <c r="B6" s="231">
        <v>2858</v>
      </c>
      <c r="C6" s="232"/>
      <c r="D6" s="183">
        <v>738</v>
      </c>
      <c r="E6" s="184">
        <v>18850</v>
      </c>
      <c r="F6" s="71">
        <v>16344</v>
      </c>
      <c r="G6" s="185">
        <v>0</v>
      </c>
      <c r="H6" s="71">
        <v>0</v>
      </c>
      <c r="I6" s="71">
        <v>0</v>
      </c>
      <c r="J6" s="71">
        <v>0</v>
      </c>
      <c r="K6" s="71">
        <v>1129</v>
      </c>
      <c r="L6" s="71">
        <v>0</v>
      </c>
      <c r="M6" s="71">
        <v>7749</v>
      </c>
      <c r="N6" s="185">
        <v>0</v>
      </c>
      <c r="O6" s="185">
        <v>0</v>
      </c>
      <c r="P6" s="71">
        <v>0</v>
      </c>
      <c r="Q6" s="183">
        <v>8600</v>
      </c>
      <c r="R6" s="71"/>
      <c r="S6" s="71">
        <v>8476</v>
      </c>
      <c r="T6" s="186">
        <f>SUM(E6:S6)</f>
        <v>61148</v>
      </c>
      <c r="U6" s="187">
        <v>61148</v>
      </c>
      <c r="V6" s="188">
        <f>U6-T6</f>
        <v>0</v>
      </c>
      <c r="W6" s="183">
        <f t="shared" ref="W6:W45" si="0">B6+C6+D6+T6</f>
        <v>64744</v>
      </c>
    </row>
    <row r="7" spans="1:23" x14ac:dyDescent="0.2">
      <c r="A7" s="182" t="s">
        <v>16</v>
      </c>
      <c r="B7" s="231"/>
      <c r="C7" s="232"/>
      <c r="D7" s="183">
        <v>3144</v>
      </c>
      <c r="E7" s="184">
        <v>65279</v>
      </c>
      <c r="F7" s="71">
        <v>0</v>
      </c>
      <c r="G7" s="185">
        <v>3498</v>
      </c>
      <c r="H7" s="71">
        <v>0</v>
      </c>
      <c r="I7" s="71">
        <v>0</v>
      </c>
      <c r="J7" s="71">
        <v>0</v>
      </c>
      <c r="K7" s="71">
        <v>0</v>
      </c>
      <c r="L7" s="71">
        <v>0</v>
      </c>
      <c r="M7" s="71">
        <v>0</v>
      </c>
      <c r="N7" s="185">
        <v>0</v>
      </c>
      <c r="O7" s="185">
        <v>38844</v>
      </c>
      <c r="P7" s="71">
        <v>10406</v>
      </c>
      <c r="Q7" s="183"/>
      <c r="R7" s="71"/>
      <c r="S7" s="71"/>
      <c r="T7" s="186">
        <f t="shared" ref="T7:T45" si="1">SUM(E7:S7)</f>
        <v>118027</v>
      </c>
      <c r="U7" s="187">
        <v>118028</v>
      </c>
      <c r="V7" s="188">
        <f t="shared" ref="V7:V45" si="2">U7-T7</f>
        <v>1</v>
      </c>
      <c r="W7" s="183">
        <f t="shared" si="0"/>
        <v>121171</v>
      </c>
    </row>
    <row r="8" spans="1:23" x14ac:dyDescent="0.2">
      <c r="A8" s="182" t="s">
        <v>17</v>
      </c>
      <c r="B8" s="231"/>
      <c r="C8" s="232"/>
      <c r="D8" s="183"/>
      <c r="E8" s="184">
        <v>0</v>
      </c>
      <c r="F8" s="71">
        <v>0</v>
      </c>
      <c r="G8" s="185">
        <v>0</v>
      </c>
      <c r="H8" s="71">
        <v>0</v>
      </c>
      <c r="I8" s="71">
        <v>0</v>
      </c>
      <c r="J8" s="71">
        <v>0</v>
      </c>
      <c r="K8" s="71">
        <v>0</v>
      </c>
      <c r="L8" s="71">
        <v>0</v>
      </c>
      <c r="M8" s="71">
        <v>0</v>
      </c>
      <c r="N8" s="185">
        <v>0</v>
      </c>
      <c r="O8" s="185">
        <v>0</v>
      </c>
      <c r="P8" s="71">
        <v>0</v>
      </c>
      <c r="Q8" s="183"/>
      <c r="R8" s="71"/>
      <c r="S8" s="71"/>
      <c r="T8" s="186">
        <f t="shared" si="1"/>
        <v>0</v>
      </c>
      <c r="U8" s="187">
        <v>9954</v>
      </c>
      <c r="V8" s="188">
        <f t="shared" si="2"/>
        <v>9954</v>
      </c>
      <c r="W8" s="183">
        <f t="shared" si="0"/>
        <v>0</v>
      </c>
    </row>
    <row r="9" spans="1:23" x14ac:dyDescent="0.2">
      <c r="A9" s="182" t="s">
        <v>18</v>
      </c>
      <c r="B9" s="231">
        <v>1193</v>
      </c>
      <c r="C9" s="232"/>
      <c r="D9" s="183"/>
      <c r="E9" s="184">
        <v>1849</v>
      </c>
      <c r="F9" s="71">
        <v>0</v>
      </c>
      <c r="G9" s="185">
        <v>0</v>
      </c>
      <c r="H9" s="71">
        <v>0</v>
      </c>
      <c r="I9" s="71">
        <v>0</v>
      </c>
      <c r="J9" s="71">
        <v>0</v>
      </c>
      <c r="K9" s="71">
        <v>0</v>
      </c>
      <c r="L9" s="71">
        <v>0</v>
      </c>
      <c r="M9" s="71">
        <v>0</v>
      </c>
      <c r="N9" s="185">
        <v>0</v>
      </c>
      <c r="O9" s="185">
        <v>0</v>
      </c>
      <c r="P9" s="71">
        <v>7888</v>
      </c>
      <c r="Q9" s="183"/>
      <c r="R9" s="71"/>
      <c r="S9" s="71"/>
      <c r="T9" s="186">
        <f t="shared" si="1"/>
        <v>9737</v>
      </c>
      <c r="U9" s="187">
        <v>15643</v>
      </c>
      <c r="V9" s="188">
        <f t="shared" si="2"/>
        <v>5906</v>
      </c>
      <c r="W9" s="183">
        <f t="shared" si="0"/>
        <v>10930</v>
      </c>
    </row>
    <row r="10" spans="1:23" x14ac:dyDescent="0.2">
      <c r="A10" s="182" t="s">
        <v>19</v>
      </c>
      <c r="B10" s="231"/>
      <c r="C10" s="232">
        <v>785</v>
      </c>
      <c r="D10" s="183"/>
      <c r="E10" s="184">
        <v>0</v>
      </c>
      <c r="F10" s="71">
        <v>0</v>
      </c>
      <c r="G10" s="185">
        <v>0</v>
      </c>
      <c r="H10" s="71">
        <v>0</v>
      </c>
      <c r="I10" s="71">
        <v>0</v>
      </c>
      <c r="J10" s="71">
        <v>0</v>
      </c>
      <c r="K10" s="71">
        <v>0</v>
      </c>
      <c r="L10" s="71">
        <v>0</v>
      </c>
      <c r="M10" s="71">
        <v>0</v>
      </c>
      <c r="N10" s="185">
        <v>0</v>
      </c>
      <c r="O10" s="185">
        <v>0</v>
      </c>
      <c r="P10" s="71">
        <v>9711</v>
      </c>
      <c r="Q10" s="183"/>
      <c r="R10" s="71"/>
      <c r="S10" s="71"/>
      <c r="T10" s="186">
        <f t="shared" si="1"/>
        <v>9711</v>
      </c>
      <c r="U10" s="187">
        <v>11375</v>
      </c>
      <c r="V10" s="188">
        <f t="shared" si="2"/>
        <v>1664</v>
      </c>
      <c r="W10" s="183">
        <f t="shared" si="0"/>
        <v>10496</v>
      </c>
    </row>
    <row r="11" spans="1:23" x14ac:dyDescent="0.2">
      <c r="A11" s="182" t="s">
        <v>20</v>
      </c>
      <c r="B11" s="231">
        <v>15648</v>
      </c>
      <c r="C11" s="232"/>
      <c r="D11" s="183">
        <v>5482</v>
      </c>
      <c r="E11" s="184">
        <v>17583</v>
      </c>
      <c r="F11" s="71">
        <v>80609</v>
      </c>
      <c r="G11" s="185">
        <v>54140</v>
      </c>
      <c r="H11" s="71">
        <v>0</v>
      </c>
      <c r="I11" s="71">
        <v>0</v>
      </c>
      <c r="J11" s="71">
        <v>0</v>
      </c>
      <c r="K11" s="71">
        <v>0</v>
      </c>
      <c r="L11" s="71">
        <v>0</v>
      </c>
      <c r="M11" s="71">
        <v>3343</v>
      </c>
      <c r="N11" s="185">
        <v>0</v>
      </c>
      <c r="O11" s="185">
        <v>0</v>
      </c>
      <c r="P11" s="71">
        <v>0</v>
      </c>
      <c r="Q11" s="183">
        <v>16799</v>
      </c>
      <c r="R11" s="71"/>
      <c r="S11" s="71"/>
      <c r="T11" s="186">
        <f t="shared" si="1"/>
        <v>172474</v>
      </c>
      <c r="U11" s="187">
        <v>206193</v>
      </c>
      <c r="V11" s="188">
        <f t="shared" si="2"/>
        <v>33719</v>
      </c>
      <c r="W11" s="183">
        <f t="shared" si="0"/>
        <v>193604</v>
      </c>
    </row>
    <row r="12" spans="1:23" x14ac:dyDescent="0.2">
      <c r="A12" s="182" t="s">
        <v>21</v>
      </c>
      <c r="B12" s="231">
        <v>2259</v>
      </c>
      <c r="C12" s="232">
        <v>587</v>
      </c>
      <c r="D12" s="183">
        <v>903</v>
      </c>
      <c r="E12" s="184">
        <v>262</v>
      </c>
      <c r="F12" s="71">
        <v>205</v>
      </c>
      <c r="G12" s="185">
        <v>952</v>
      </c>
      <c r="H12" s="71">
        <v>1623</v>
      </c>
      <c r="I12" s="71">
        <v>669</v>
      </c>
      <c r="J12" s="71">
        <v>3306</v>
      </c>
      <c r="K12" s="71">
        <v>2747</v>
      </c>
      <c r="L12" s="71">
        <v>2512</v>
      </c>
      <c r="M12" s="71">
        <v>2540</v>
      </c>
      <c r="N12" s="185">
        <v>2117</v>
      </c>
      <c r="O12" s="185">
        <v>1372</v>
      </c>
      <c r="P12" s="71">
        <v>4035</v>
      </c>
      <c r="Q12" s="183">
        <v>3924</v>
      </c>
      <c r="R12" s="71">
        <v>1013</v>
      </c>
      <c r="S12" s="71">
        <v>1626</v>
      </c>
      <c r="T12" s="186">
        <f t="shared" si="1"/>
        <v>28903</v>
      </c>
      <c r="U12" s="187">
        <v>34128</v>
      </c>
      <c r="V12" s="188">
        <f t="shared" si="2"/>
        <v>5225</v>
      </c>
      <c r="W12" s="183">
        <f t="shared" si="0"/>
        <v>32652</v>
      </c>
    </row>
    <row r="13" spans="1:23" x14ac:dyDescent="0.2">
      <c r="A13" s="182" t="s">
        <v>22</v>
      </c>
      <c r="B13" s="231"/>
      <c r="C13" s="232"/>
      <c r="D13" s="183"/>
      <c r="E13" s="184">
        <v>0</v>
      </c>
      <c r="F13" s="71">
        <v>0</v>
      </c>
      <c r="G13" s="185">
        <v>0</v>
      </c>
      <c r="H13" s="71">
        <v>0</v>
      </c>
      <c r="I13" s="71">
        <v>0</v>
      </c>
      <c r="J13" s="71">
        <v>0</v>
      </c>
      <c r="K13" s="71">
        <v>0</v>
      </c>
      <c r="L13" s="71">
        <v>0</v>
      </c>
      <c r="M13" s="71">
        <v>0</v>
      </c>
      <c r="N13" s="185">
        <v>0</v>
      </c>
      <c r="O13" s="185">
        <v>0</v>
      </c>
      <c r="P13" s="71">
        <v>0</v>
      </c>
      <c r="Q13" s="183"/>
      <c r="R13" s="71"/>
      <c r="S13" s="71"/>
      <c r="T13" s="186">
        <f t="shared" si="1"/>
        <v>0</v>
      </c>
      <c r="U13" s="187">
        <v>0</v>
      </c>
      <c r="V13" s="188">
        <f t="shared" si="2"/>
        <v>0</v>
      </c>
      <c r="W13" s="183">
        <f t="shared" si="0"/>
        <v>0</v>
      </c>
    </row>
    <row r="14" spans="1:23" x14ac:dyDescent="0.2">
      <c r="A14" s="182" t="s">
        <v>23</v>
      </c>
      <c r="B14" s="231">
        <v>2981</v>
      </c>
      <c r="C14" s="232">
        <v>568</v>
      </c>
      <c r="D14" s="183"/>
      <c r="E14" s="184">
        <v>15796</v>
      </c>
      <c r="F14" s="71">
        <v>0</v>
      </c>
      <c r="G14" s="185">
        <v>0</v>
      </c>
      <c r="H14" s="71">
        <v>0</v>
      </c>
      <c r="I14" s="71">
        <v>0</v>
      </c>
      <c r="J14" s="71">
        <v>0</v>
      </c>
      <c r="K14" s="71">
        <v>0</v>
      </c>
      <c r="L14" s="71">
        <v>0</v>
      </c>
      <c r="M14" s="71">
        <v>0</v>
      </c>
      <c r="N14" s="185">
        <v>0</v>
      </c>
      <c r="O14" s="185">
        <v>0</v>
      </c>
      <c r="P14" s="71">
        <v>5534</v>
      </c>
      <c r="Q14" s="183"/>
      <c r="R14" s="71"/>
      <c r="S14" s="71"/>
      <c r="T14" s="186">
        <f t="shared" si="1"/>
        <v>21330</v>
      </c>
      <c r="U14" s="187">
        <v>21330</v>
      </c>
      <c r="V14" s="188">
        <f t="shared" si="2"/>
        <v>0</v>
      </c>
      <c r="W14" s="183">
        <f t="shared" si="0"/>
        <v>24879</v>
      </c>
    </row>
    <row r="15" spans="1:23" x14ac:dyDescent="0.2">
      <c r="A15" s="182" t="s">
        <v>24</v>
      </c>
      <c r="B15" s="231"/>
      <c r="C15" s="232"/>
      <c r="D15" s="183"/>
      <c r="E15" s="184">
        <v>0</v>
      </c>
      <c r="F15" s="71">
        <v>0</v>
      </c>
      <c r="G15" s="185">
        <v>0</v>
      </c>
      <c r="H15" s="71">
        <v>0</v>
      </c>
      <c r="I15" s="71">
        <v>0</v>
      </c>
      <c r="J15" s="71">
        <v>0</v>
      </c>
      <c r="K15" s="71">
        <v>0</v>
      </c>
      <c r="L15" s="71">
        <v>0</v>
      </c>
      <c r="M15" s="71">
        <v>0</v>
      </c>
      <c r="N15" s="185">
        <v>0</v>
      </c>
      <c r="O15" s="185">
        <v>0</v>
      </c>
      <c r="P15" s="71">
        <v>0</v>
      </c>
      <c r="Q15" s="183"/>
      <c r="R15" s="71"/>
      <c r="S15" s="71"/>
      <c r="T15" s="189">
        <f t="shared" si="1"/>
        <v>0</v>
      </c>
      <c r="U15" s="187">
        <v>0</v>
      </c>
      <c r="V15" s="188">
        <f t="shared" si="2"/>
        <v>0</v>
      </c>
      <c r="W15" s="183">
        <f t="shared" si="0"/>
        <v>0</v>
      </c>
    </row>
    <row r="16" spans="1:23" x14ac:dyDescent="0.2">
      <c r="A16" s="182" t="s">
        <v>25</v>
      </c>
      <c r="B16" s="231">
        <v>12444</v>
      </c>
      <c r="C16" s="232"/>
      <c r="D16" s="183"/>
      <c r="E16" s="184">
        <v>0</v>
      </c>
      <c r="F16" s="71">
        <v>0</v>
      </c>
      <c r="G16" s="185">
        <v>0</v>
      </c>
      <c r="H16" s="71">
        <v>7259</v>
      </c>
      <c r="I16" s="71">
        <v>67885</v>
      </c>
      <c r="J16" s="71">
        <v>7631</v>
      </c>
      <c r="K16" s="71">
        <v>16139</v>
      </c>
      <c r="L16" s="71">
        <v>27730</v>
      </c>
      <c r="M16" s="71">
        <v>501</v>
      </c>
      <c r="N16" s="185">
        <v>15575</v>
      </c>
      <c r="O16" s="185">
        <v>32256</v>
      </c>
      <c r="P16" s="71">
        <v>20132</v>
      </c>
      <c r="Q16" s="183">
        <v>22892</v>
      </c>
      <c r="R16" s="71">
        <v>473</v>
      </c>
      <c r="S16" s="71">
        <v>390</v>
      </c>
      <c r="T16" s="190">
        <f t="shared" si="1"/>
        <v>218863</v>
      </c>
      <c r="U16" s="187">
        <v>245144</v>
      </c>
      <c r="V16" s="188">
        <f t="shared" si="2"/>
        <v>26281</v>
      </c>
      <c r="W16" s="183">
        <f t="shared" si="0"/>
        <v>231307</v>
      </c>
    </row>
    <row r="17" spans="1:23" x14ac:dyDescent="0.2">
      <c r="A17" s="182" t="s">
        <v>26</v>
      </c>
      <c r="B17" s="231">
        <v>2264</v>
      </c>
      <c r="C17" s="232"/>
      <c r="D17" s="183"/>
      <c r="E17" s="184">
        <v>10081</v>
      </c>
      <c r="F17" s="71">
        <v>0</v>
      </c>
      <c r="G17" s="185">
        <v>0</v>
      </c>
      <c r="H17" s="71">
        <v>0</v>
      </c>
      <c r="I17" s="71">
        <v>0</v>
      </c>
      <c r="J17" s="71">
        <v>3</v>
      </c>
      <c r="K17" s="71">
        <v>0</v>
      </c>
      <c r="L17" s="71">
        <v>0</v>
      </c>
      <c r="M17" s="71">
        <v>0</v>
      </c>
      <c r="N17" s="185">
        <v>1472</v>
      </c>
      <c r="O17" s="185">
        <v>3</v>
      </c>
      <c r="P17" s="71">
        <v>0</v>
      </c>
      <c r="Q17" s="183">
        <v>4059</v>
      </c>
      <c r="R17" s="71"/>
      <c r="S17" s="71"/>
      <c r="T17" s="186">
        <f t="shared" si="1"/>
        <v>15618</v>
      </c>
      <c r="U17" s="187">
        <v>15643</v>
      </c>
      <c r="V17" s="188">
        <f t="shared" si="2"/>
        <v>25</v>
      </c>
      <c r="W17" s="183">
        <f t="shared" si="0"/>
        <v>17882</v>
      </c>
    </row>
    <row r="18" spans="1:23" x14ac:dyDescent="0.2">
      <c r="A18" s="182" t="s">
        <v>27</v>
      </c>
      <c r="B18" s="231"/>
      <c r="C18" s="232"/>
      <c r="D18" s="183">
        <v>3804</v>
      </c>
      <c r="E18" s="184">
        <v>0</v>
      </c>
      <c r="F18" s="71">
        <v>0</v>
      </c>
      <c r="G18" s="185">
        <v>0</v>
      </c>
      <c r="H18" s="71">
        <v>0</v>
      </c>
      <c r="I18" s="71">
        <v>12257</v>
      </c>
      <c r="J18" s="71">
        <v>15122</v>
      </c>
      <c r="K18" s="71">
        <v>0</v>
      </c>
      <c r="L18" s="71">
        <v>0</v>
      </c>
      <c r="M18" s="71">
        <v>3713</v>
      </c>
      <c r="N18" s="185">
        <v>2955</v>
      </c>
      <c r="O18" s="185">
        <v>0</v>
      </c>
      <c r="P18" s="71"/>
      <c r="Q18" s="183"/>
      <c r="R18" s="71"/>
      <c r="S18" s="71"/>
      <c r="T18" s="186">
        <f t="shared" si="1"/>
        <v>34047</v>
      </c>
      <c r="U18" s="187">
        <v>36972</v>
      </c>
      <c r="V18" s="188">
        <f t="shared" si="2"/>
        <v>2925</v>
      </c>
      <c r="W18" s="183">
        <f t="shared" si="0"/>
        <v>37851</v>
      </c>
    </row>
    <row r="19" spans="1:23" x14ac:dyDescent="0.2">
      <c r="A19" s="182" t="s">
        <v>78</v>
      </c>
      <c r="B19" s="231">
        <v>3209</v>
      </c>
      <c r="C19" s="232">
        <v>606</v>
      </c>
      <c r="D19" s="183"/>
      <c r="E19" s="191">
        <v>16849</v>
      </c>
      <c r="F19" s="71">
        <v>0</v>
      </c>
      <c r="G19" s="185">
        <v>0</v>
      </c>
      <c r="H19" s="71">
        <v>0</v>
      </c>
      <c r="I19" s="71">
        <v>0</v>
      </c>
      <c r="J19" s="71">
        <v>0</v>
      </c>
      <c r="K19" s="71">
        <v>0</v>
      </c>
      <c r="L19" s="71">
        <v>0</v>
      </c>
      <c r="M19" s="71">
        <v>0</v>
      </c>
      <c r="N19" s="185">
        <v>0</v>
      </c>
      <c r="O19" s="185">
        <v>0</v>
      </c>
      <c r="P19" s="71">
        <v>5904</v>
      </c>
      <c r="Q19" s="183"/>
      <c r="R19" s="71"/>
      <c r="S19" s="71"/>
      <c r="T19" s="186">
        <f t="shared" si="1"/>
        <v>22753</v>
      </c>
      <c r="U19" s="187">
        <v>22753</v>
      </c>
      <c r="V19" s="188">
        <f t="shared" si="2"/>
        <v>0</v>
      </c>
      <c r="W19" s="183">
        <f t="shared" si="0"/>
        <v>26568</v>
      </c>
    </row>
    <row r="20" spans="1:23" x14ac:dyDescent="0.2">
      <c r="A20" s="182" t="s">
        <v>28</v>
      </c>
      <c r="B20" s="231">
        <v>1482</v>
      </c>
      <c r="C20" s="232"/>
      <c r="D20" s="183"/>
      <c r="E20" s="191">
        <v>9477</v>
      </c>
      <c r="F20" s="71">
        <v>0</v>
      </c>
      <c r="G20" s="185">
        <v>0</v>
      </c>
      <c r="H20" s="71">
        <v>0</v>
      </c>
      <c r="I20" s="71">
        <v>0</v>
      </c>
      <c r="J20" s="71">
        <v>0</v>
      </c>
      <c r="K20" s="71">
        <v>0</v>
      </c>
      <c r="L20" s="71">
        <v>0</v>
      </c>
      <c r="M20" s="71">
        <v>0</v>
      </c>
      <c r="N20" s="185">
        <v>0</v>
      </c>
      <c r="O20" s="185">
        <v>0</v>
      </c>
      <c r="P20" s="71">
        <v>0</v>
      </c>
      <c r="Q20" s="183">
        <v>3321</v>
      </c>
      <c r="R20" s="71"/>
      <c r="S20" s="71"/>
      <c r="T20" s="186">
        <f t="shared" si="1"/>
        <v>12798</v>
      </c>
      <c r="U20" s="187">
        <v>12798</v>
      </c>
      <c r="V20" s="188">
        <f t="shared" si="2"/>
        <v>0</v>
      </c>
      <c r="W20" s="183">
        <f t="shared" si="0"/>
        <v>14280</v>
      </c>
    </row>
    <row r="21" spans="1:23" x14ac:dyDescent="0.2">
      <c r="A21" s="182" t="s">
        <v>29</v>
      </c>
      <c r="B21" s="231"/>
      <c r="C21" s="232"/>
      <c r="D21" s="183"/>
      <c r="E21" s="184">
        <v>0</v>
      </c>
      <c r="F21" s="71">
        <v>0</v>
      </c>
      <c r="G21" s="185">
        <v>0</v>
      </c>
      <c r="H21" s="71">
        <v>0</v>
      </c>
      <c r="I21" s="71">
        <v>0</v>
      </c>
      <c r="J21" s="71">
        <v>0</v>
      </c>
      <c r="K21" s="71">
        <v>0</v>
      </c>
      <c r="L21" s="71">
        <v>0</v>
      </c>
      <c r="M21" s="71">
        <v>0</v>
      </c>
      <c r="N21" s="185">
        <v>0</v>
      </c>
      <c r="O21" s="185">
        <v>0</v>
      </c>
      <c r="P21" s="71">
        <v>0</v>
      </c>
      <c r="Q21" s="183"/>
      <c r="R21" s="71"/>
      <c r="S21" s="71"/>
      <c r="T21" s="186">
        <f t="shared" si="1"/>
        <v>0</v>
      </c>
      <c r="U21" s="187">
        <v>0</v>
      </c>
      <c r="V21" s="188">
        <f t="shared" si="2"/>
        <v>0</v>
      </c>
      <c r="W21" s="183">
        <f t="shared" si="0"/>
        <v>0</v>
      </c>
    </row>
    <row r="22" spans="1:23" x14ac:dyDescent="0.2">
      <c r="A22" s="182" t="s">
        <v>30</v>
      </c>
      <c r="B22" s="231"/>
      <c r="C22" s="232"/>
      <c r="D22" s="183">
        <v>1177</v>
      </c>
      <c r="E22" s="191">
        <v>12424</v>
      </c>
      <c r="F22" s="71">
        <v>0</v>
      </c>
      <c r="G22" s="185">
        <v>11112</v>
      </c>
      <c r="H22" s="71">
        <v>264</v>
      </c>
      <c r="I22" s="71">
        <v>0</v>
      </c>
      <c r="J22" s="71">
        <v>0</v>
      </c>
      <c r="K22" s="71">
        <v>24531</v>
      </c>
      <c r="L22" s="71">
        <v>22</v>
      </c>
      <c r="M22" s="71">
        <v>13959</v>
      </c>
      <c r="N22" s="185">
        <v>0</v>
      </c>
      <c r="O22" s="185">
        <v>0</v>
      </c>
      <c r="P22" s="71">
        <v>0</v>
      </c>
      <c r="Q22" s="183">
        <v>5945</v>
      </c>
      <c r="R22" s="71"/>
      <c r="S22" s="71"/>
      <c r="T22" s="186">
        <f t="shared" si="1"/>
        <v>68257</v>
      </c>
      <c r="U22" s="187">
        <v>68257</v>
      </c>
      <c r="V22" s="188">
        <f t="shared" si="2"/>
        <v>0</v>
      </c>
      <c r="W22" s="183">
        <f t="shared" si="0"/>
        <v>69434</v>
      </c>
    </row>
    <row r="23" spans="1:23" x14ac:dyDescent="0.2">
      <c r="A23" s="182" t="s">
        <v>31</v>
      </c>
      <c r="B23" s="231"/>
      <c r="C23" s="232"/>
      <c r="D23" s="183"/>
      <c r="E23" s="184">
        <v>0</v>
      </c>
      <c r="F23" s="71">
        <v>0</v>
      </c>
      <c r="G23" s="185">
        <v>0</v>
      </c>
      <c r="H23" s="71">
        <v>0</v>
      </c>
      <c r="I23" s="71">
        <v>0</v>
      </c>
      <c r="J23" s="71">
        <v>0</v>
      </c>
      <c r="K23" s="71">
        <v>0</v>
      </c>
      <c r="L23" s="71">
        <v>0</v>
      </c>
      <c r="M23" s="71">
        <v>6369</v>
      </c>
      <c r="N23" s="185">
        <v>0</v>
      </c>
      <c r="O23" s="185">
        <v>0</v>
      </c>
      <c r="P23" s="71">
        <v>0</v>
      </c>
      <c r="Q23" s="183">
        <v>6344</v>
      </c>
      <c r="R23" s="71"/>
      <c r="S23" s="71">
        <v>4351</v>
      </c>
      <c r="T23" s="189">
        <f t="shared" si="1"/>
        <v>17064</v>
      </c>
      <c r="U23" s="187">
        <v>17064</v>
      </c>
      <c r="V23" s="188">
        <f t="shared" si="2"/>
        <v>0</v>
      </c>
      <c r="W23" s="183">
        <f t="shared" si="0"/>
        <v>17064</v>
      </c>
    </row>
    <row r="24" spans="1:23" x14ac:dyDescent="0.2">
      <c r="A24" s="182" t="s">
        <v>32</v>
      </c>
      <c r="B24" s="231"/>
      <c r="C24" s="232"/>
      <c r="D24" s="183"/>
      <c r="E24" s="184">
        <v>0</v>
      </c>
      <c r="F24" s="71">
        <v>0</v>
      </c>
      <c r="G24" s="185">
        <v>0</v>
      </c>
      <c r="H24" s="71">
        <v>0</v>
      </c>
      <c r="I24" s="71">
        <v>0</v>
      </c>
      <c r="J24" s="71">
        <v>0</v>
      </c>
      <c r="K24" s="71">
        <v>0</v>
      </c>
      <c r="L24" s="71">
        <v>0</v>
      </c>
      <c r="M24" s="71">
        <v>0</v>
      </c>
      <c r="N24" s="185">
        <v>0</v>
      </c>
      <c r="O24" s="185">
        <v>0</v>
      </c>
      <c r="P24" s="71">
        <v>0</v>
      </c>
      <c r="Q24" s="183"/>
      <c r="R24" s="71"/>
      <c r="S24" s="71"/>
      <c r="T24" s="189">
        <f t="shared" si="1"/>
        <v>0</v>
      </c>
      <c r="U24" s="187">
        <v>0</v>
      </c>
      <c r="V24" s="188">
        <f t="shared" si="2"/>
        <v>0</v>
      </c>
      <c r="W24" s="183">
        <f t="shared" si="0"/>
        <v>0</v>
      </c>
    </row>
    <row r="25" spans="1:23" x14ac:dyDescent="0.2">
      <c r="A25" s="182" t="s">
        <v>33</v>
      </c>
      <c r="B25" s="231"/>
      <c r="C25" s="232"/>
      <c r="D25" s="183"/>
      <c r="E25" s="184">
        <v>0</v>
      </c>
      <c r="F25" s="71">
        <v>0</v>
      </c>
      <c r="G25" s="185">
        <v>0</v>
      </c>
      <c r="H25" s="71">
        <v>0</v>
      </c>
      <c r="I25" s="71">
        <v>0</v>
      </c>
      <c r="J25" s="71">
        <v>0</v>
      </c>
      <c r="K25" s="71">
        <v>0</v>
      </c>
      <c r="L25" s="71">
        <v>13094</v>
      </c>
      <c r="M25" s="71">
        <v>0</v>
      </c>
      <c r="N25" s="185">
        <v>0</v>
      </c>
      <c r="O25" s="185">
        <v>1126</v>
      </c>
      <c r="P25" s="71">
        <v>0</v>
      </c>
      <c r="Q25" s="183"/>
      <c r="R25" s="71"/>
      <c r="S25" s="71"/>
      <c r="T25" s="189">
        <f t="shared" si="1"/>
        <v>14220</v>
      </c>
      <c r="U25" s="187">
        <v>14220</v>
      </c>
      <c r="V25" s="188">
        <f t="shared" si="2"/>
        <v>0</v>
      </c>
      <c r="W25" s="183">
        <f t="shared" si="0"/>
        <v>14220</v>
      </c>
    </row>
    <row r="26" spans="1:23" x14ac:dyDescent="0.2">
      <c r="A26" s="182" t="s">
        <v>34</v>
      </c>
      <c r="B26" s="231">
        <v>224</v>
      </c>
      <c r="C26" s="232"/>
      <c r="D26" s="183"/>
      <c r="E26" s="184">
        <v>113</v>
      </c>
      <c r="F26" s="71">
        <v>0</v>
      </c>
      <c r="G26" s="185">
        <v>0</v>
      </c>
      <c r="H26" s="71">
        <v>0</v>
      </c>
      <c r="I26" s="71">
        <v>0</v>
      </c>
      <c r="J26" s="71">
        <v>0</v>
      </c>
      <c r="K26" s="71">
        <v>0</v>
      </c>
      <c r="L26" s="71">
        <v>5215</v>
      </c>
      <c r="M26" s="71">
        <v>0</v>
      </c>
      <c r="N26" s="185">
        <v>0</v>
      </c>
      <c r="O26" s="185">
        <v>623</v>
      </c>
      <c r="P26" s="71">
        <v>1033</v>
      </c>
      <c r="Q26" s="183">
        <v>837</v>
      </c>
      <c r="R26" s="71"/>
      <c r="S26" s="71">
        <v>2388</v>
      </c>
      <c r="T26" s="186">
        <f t="shared" si="1"/>
        <v>10209</v>
      </c>
      <c r="U26" s="187">
        <v>11375</v>
      </c>
      <c r="V26" s="188">
        <f t="shared" si="2"/>
        <v>1166</v>
      </c>
      <c r="W26" s="183">
        <f t="shared" si="0"/>
        <v>10433</v>
      </c>
    </row>
    <row r="27" spans="1:23" x14ac:dyDescent="0.2">
      <c r="A27" s="182" t="s">
        <v>35</v>
      </c>
      <c r="B27" s="231"/>
      <c r="C27" s="232"/>
      <c r="D27" s="183"/>
      <c r="E27" s="184">
        <v>0</v>
      </c>
      <c r="F27" s="71">
        <v>0</v>
      </c>
      <c r="G27" s="185">
        <v>0</v>
      </c>
      <c r="H27" s="71">
        <v>0</v>
      </c>
      <c r="I27" s="71">
        <v>0</v>
      </c>
      <c r="J27" s="71">
        <v>0</v>
      </c>
      <c r="K27" s="71">
        <v>0</v>
      </c>
      <c r="L27" s="71">
        <v>0</v>
      </c>
      <c r="M27" s="71">
        <v>0</v>
      </c>
      <c r="N27" s="185">
        <v>0</v>
      </c>
      <c r="O27" s="185">
        <v>0</v>
      </c>
      <c r="P27" s="71">
        <v>0</v>
      </c>
      <c r="Q27" s="183"/>
      <c r="R27" s="71"/>
      <c r="S27" s="71"/>
      <c r="T27" s="189">
        <f t="shared" si="1"/>
        <v>0</v>
      </c>
      <c r="U27" s="187">
        <v>11584</v>
      </c>
      <c r="V27" s="188">
        <f t="shared" si="2"/>
        <v>11584</v>
      </c>
      <c r="W27" s="183">
        <f t="shared" si="0"/>
        <v>0</v>
      </c>
    </row>
    <row r="28" spans="1:23" x14ac:dyDescent="0.2">
      <c r="A28" s="182" t="s">
        <v>36</v>
      </c>
      <c r="B28" s="231"/>
      <c r="C28" s="232"/>
      <c r="D28" s="183"/>
      <c r="E28" s="184">
        <v>0</v>
      </c>
      <c r="F28" s="71">
        <v>0</v>
      </c>
      <c r="G28" s="185">
        <v>0</v>
      </c>
      <c r="H28" s="71">
        <v>0</v>
      </c>
      <c r="I28" s="71">
        <v>0</v>
      </c>
      <c r="J28" s="71">
        <v>0</v>
      </c>
      <c r="K28" s="71">
        <v>0</v>
      </c>
      <c r="L28" s="71">
        <v>0</v>
      </c>
      <c r="M28" s="71">
        <v>0</v>
      </c>
      <c r="N28" s="185">
        <v>0</v>
      </c>
      <c r="O28" s="185">
        <v>0</v>
      </c>
      <c r="P28" s="71">
        <v>0</v>
      </c>
      <c r="Q28" s="183"/>
      <c r="R28" s="71"/>
      <c r="S28" s="71"/>
      <c r="T28" s="189">
        <f t="shared" si="1"/>
        <v>0</v>
      </c>
      <c r="U28" s="187">
        <v>0</v>
      </c>
      <c r="V28" s="188">
        <f t="shared" si="2"/>
        <v>0</v>
      </c>
      <c r="W28" s="183">
        <f t="shared" si="0"/>
        <v>0</v>
      </c>
    </row>
    <row r="29" spans="1:23" x14ac:dyDescent="0.2">
      <c r="A29" s="182" t="s">
        <v>37</v>
      </c>
      <c r="B29" s="231"/>
      <c r="C29" s="232">
        <v>611</v>
      </c>
      <c r="D29" s="183">
        <v>42</v>
      </c>
      <c r="E29" s="184">
        <v>0</v>
      </c>
      <c r="F29" s="71">
        <v>0</v>
      </c>
      <c r="G29" s="185">
        <v>0</v>
      </c>
      <c r="H29" s="71">
        <v>421</v>
      </c>
      <c r="I29" s="71">
        <v>506</v>
      </c>
      <c r="J29" s="71">
        <v>1020</v>
      </c>
      <c r="K29" s="71">
        <v>398</v>
      </c>
      <c r="L29" s="71">
        <v>313</v>
      </c>
      <c r="M29" s="71">
        <v>90</v>
      </c>
      <c r="N29" s="185">
        <v>116</v>
      </c>
      <c r="O29" s="185">
        <v>120</v>
      </c>
      <c r="P29" s="71">
        <v>1856</v>
      </c>
      <c r="Q29" s="183">
        <v>7030</v>
      </c>
      <c r="R29" s="71">
        <v>70</v>
      </c>
      <c r="S29" s="71"/>
      <c r="T29" s="189">
        <f t="shared" si="1"/>
        <v>11940</v>
      </c>
      <c r="U29" s="187">
        <v>14220</v>
      </c>
      <c r="V29" s="188">
        <f t="shared" si="2"/>
        <v>2280</v>
      </c>
      <c r="W29" s="183">
        <f t="shared" si="0"/>
        <v>12593</v>
      </c>
    </row>
    <row r="30" spans="1:23" x14ac:dyDescent="0.2">
      <c r="A30" s="182" t="s">
        <v>38</v>
      </c>
      <c r="B30" s="231">
        <v>25</v>
      </c>
      <c r="C30" s="232">
        <v>941</v>
      </c>
      <c r="D30" s="183">
        <v>409</v>
      </c>
      <c r="E30" s="184">
        <v>0</v>
      </c>
      <c r="F30" s="71">
        <v>0</v>
      </c>
      <c r="G30" s="185">
        <v>0</v>
      </c>
      <c r="H30" s="71">
        <v>465</v>
      </c>
      <c r="I30" s="71">
        <v>514</v>
      </c>
      <c r="J30" s="71">
        <v>46</v>
      </c>
      <c r="K30" s="71">
        <v>330</v>
      </c>
      <c r="L30" s="71">
        <v>142</v>
      </c>
      <c r="M30" s="71">
        <v>594</v>
      </c>
      <c r="N30" s="185">
        <v>648</v>
      </c>
      <c r="O30" s="185">
        <v>514</v>
      </c>
      <c r="P30" s="71">
        <v>684</v>
      </c>
      <c r="Q30" s="183">
        <v>2280</v>
      </c>
      <c r="R30" s="71">
        <v>1646</v>
      </c>
      <c r="S30" s="71">
        <v>7903</v>
      </c>
      <c r="T30" s="186">
        <f t="shared" si="1"/>
        <v>15766</v>
      </c>
      <c r="U30" s="187">
        <v>17064</v>
      </c>
      <c r="V30" s="188">
        <f t="shared" si="2"/>
        <v>1298</v>
      </c>
      <c r="W30" s="183">
        <f t="shared" si="0"/>
        <v>17141</v>
      </c>
    </row>
    <row r="31" spans="1:23" x14ac:dyDescent="0.2">
      <c r="A31" s="182" t="s">
        <v>81</v>
      </c>
      <c r="B31" s="231"/>
      <c r="C31" s="232"/>
      <c r="D31" s="183"/>
      <c r="E31" s="192">
        <v>0</v>
      </c>
      <c r="F31" s="71">
        <v>0</v>
      </c>
      <c r="G31" s="185">
        <v>0</v>
      </c>
      <c r="H31" s="71">
        <v>0</v>
      </c>
      <c r="I31" s="71">
        <v>0</v>
      </c>
      <c r="J31" s="71">
        <v>0</v>
      </c>
      <c r="K31" s="71">
        <v>0</v>
      </c>
      <c r="L31" s="71">
        <v>0</v>
      </c>
      <c r="M31" s="71">
        <v>0</v>
      </c>
      <c r="N31" s="185">
        <v>0</v>
      </c>
      <c r="O31" s="185">
        <v>0</v>
      </c>
      <c r="P31" s="71">
        <v>0</v>
      </c>
      <c r="Q31" s="183"/>
      <c r="R31" s="71"/>
      <c r="S31" s="71"/>
      <c r="T31" s="167">
        <f t="shared" si="1"/>
        <v>0</v>
      </c>
      <c r="U31" s="187">
        <v>7258</v>
      </c>
      <c r="V31" s="188">
        <f t="shared" si="2"/>
        <v>7258</v>
      </c>
      <c r="W31" s="183">
        <f t="shared" si="0"/>
        <v>0</v>
      </c>
    </row>
    <row r="32" spans="1:23" x14ac:dyDescent="0.2">
      <c r="A32" s="182" t="s">
        <v>39</v>
      </c>
      <c r="B32" s="231"/>
      <c r="C32" s="232"/>
      <c r="D32" s="183"/>
      <c r="E32" s="191">
        <v>12280</v>
      </c>
      <c r="F32" s="71">
        <v>0</v>
      </c>
      <c r="G32" s="185">
        <v>0</v>
      </c>
      <c r="H32" s="71">
        <v>0</v>
      </c>
      <c r="I32" s="71">
        <v>0</v>
      </c>
      <c r="J32" s="71">
        <v>0</v>
      </c>
      <c r="K32" s="71">
        <v>0</v>
      </c>
      <c r="L32" s="71">
        <v>0</v>
      </c>
      <c r="M32" s="71">
        <v>0</v>
      </c>
      <c r="N32" s="185">
        <v>0</v>
      </c>
      <c r="O32" s="185">
        <v>0</v>
      </c>
      <c r="P32" s="71">
        <v>0</v>
      </c>
      <c r="Q32" s="183">
        <v>6207</v>
      </c>
      <c r="R32" s="71"/>
      <c r="S32" s="71"/>
      <c r="T32" s="186">
        <f t="shared" si="1"/>
        <v>18487</v>
      </c>
      <c r="U32" s="187">
        <v>18487</v>
      </c>
      <c r="V32" s="188">
        <f t="shared" si="2"/>
        <v>0</v>
      </c>
      <c r="W32" s="183">
        <f t="shared" si="0"/>
        <v>18487</v>
      </c>
    </row>
    <row r="33" spans="1:23" x14ac:dyDescent="0.2">
      <c r="A33" s="182" t="s">
        <v>40</v>
      </c>
      <c r="B33" s="231"/>
      <c r="C33" s="232"/>
      <c r="D33" s="183">
        <v>796</v>
      </c>
      <c r="E33" s="184">
        <v>0</v>
      </c>
      <c r="F33" s="71">
        <v>7965</v>
      </c>
      <c r="G33" s="185">
        <v>14148</v>
      </c>
      <c r="H33" s="71">
        <v>0</v>
      </c>
      <c r="I33" s="71">
        <v>0</v>
      </c>
      <c r="J33" s="71">
        <v>0</v>
      </c>
      <c r="K33" s="71">
        <v>0</v>
      </c>
      <c r="L33" s="71">
        <v>0</v>
      </c>
      <c r="M33" s="71">
        <v>0</v>
      </c>
      <c r="N33" s="185">
        <v>0</v>
      </c>
      <c r="O33" s="185">
        <v>0</v>
      </c>
      <c r="P33" s="71">
        <v>0</v>
      </c>
      <c r="Q33" s="183"/>
      <c r="R33" s="71"/>
      <c r="S33" s="71"/>
      <c r="T33" s="186">
        <f t="shared" si="1"/>
        <v>22113</v>
      </c>
      <c r="U33" s="187">
        <v>22114</v>
      </c>
      <c r="V33" s="188">
        <f t="shared" si="2"/>
        <v>1</v>
      </c>
      <c r="W33" s="183">
        <f t="shared" si="0"/>
        <v>22909</v>
      </c>
    </row>
    <row r="34" spans="1:23" x14ac:dyDescent="0.2">
      <c r="A34" s="182" t="s">
        <v>41</v>
      </c>
      <c r="B34" s="231">
        <v>6048</v>
      </c>
      <c r="C34" s="232"/>
      <c r="D34" s="183"/>
      <c r="E34" s="191">
        <v>2343</v>
      </c>
      <c r="F34" s="71">
        <v>0</v>
      </c>
      <c r="G34" s="185">
        <v>0</v>
      </c>
      <c r="H34" s="71">
        <v>0</v>
      </c>
      <c r="I34" s="71">
        <v>262</v>
      </c>
      <c r="J34" s="71">
        <v>541</v>
      </c>
      <c r="K34" s="71">
        <v>75</v>
      </c>
      <c r="L34" s="71">
        <v>181</v>
      </c>
      <c r="M34" s="71">
        <v>487</v>
      </c>
      <c r="N34" s="185">
        <v>20653</v>
      </c>
      <c r="O34" s="185">
        <v>550</v>
      </c>
      <c r="P34" s="71">
        <v>9587</v>
      </c>
      <c r="Q34" s="183">
        <v>629</v>
      </c>
      <c r="R34" s="71">
        <v>609</v>
      </c>
      <c r="S34" s="71">
        <v>708</v>
      </c>
      <c r="T34" s="186">
        <f t="shared" si="1"/>
        <v>36625</v>
      </c>
      <c r="U34" s="187">
        <v>41239</v>
      </c>
      <c r="V34" s="188">
        <f t="shared" si="2"/>
        <v>4614</v>
      </c>
      <c r="W34" s="183">
        <f t="shared" si="0"/>
        <v>42673</v>
      </c>
    </row>
    <row r="35" spans="1:23" x14ac:dyDescent="0.2">
      <c r="A35" s="182" t="s">
        <v>42</v>
      </c>
      <c r="B35" s="231"/>
      <c r="C35" s="232"/>
      <c r="D35" s="183"/>
      <c r="E35" s="184">
        <v>0</v>
      </c>
      <c r="F35" s="71">
        <v>0</v>
      </c>
      <c r="G35" s="185">
        <v>0</v>
      </c>
      <c r="H35" s="71">
        <v>0</v>
      </c>
      <c r="I35" s="71">
        <v>0</v>
      </c>
      <c r="J35" s="71">
        <v>0</v>
      </c>
      <c r="K35" s="71">
        <v>0</v>
      </c>
      <c r="L35" s="71">
        <v>0</v>
      </c>
      <c r="M35" s="71">
        <v>0</v>
      </c>
      <c r="N35" s="185">
        <v>0</v>
      </c>
      <c r="O35" s="185">
        <v>0</v>
      </c>
      <c r="P35" s="71">
        <v>0</v>
      </c>
      <c r="Q35" s="183"/>
      <c r="R35" s="71"/>
      <c r="S35" s="71"/>
      <c r="T35" s="189">
        <f t="shared" si="1"/>
        <v>0</v>
      </c>
      <c r="U35" s="187">
        <v>0</v>
      </c>
      <c r="V35" s="188">
        <f t="shared" si="2"/>
        <v>0</v>
      </c>
      <c r="W35" s="183">
        <f t="shared" si="0"/>
        <v>0</v>
      </c>
    </row>
    <row r="36" spans="1:23" x14ac:dyDescent="0.2">
      <c r="A36" s="182" t="s">
        <v>43</v>
      </c>
      <c r="B36" s="231"/>
      <c r="C36" s="232"/>
      <c r="D36" s="183">
        <v>106</v>
      </c>
      <c r="E36" s="184">
        <v>0</v>
      </c>
      <c r="F36" s="71">
        <v>188</v>
      </c>
      <c r="G36" s="185">
        <v>305</v>
      </c>
      <c r="H36" s="71">
        <v>245</v>
      </c>
      <c r="I36" s="71">
        <v>1570</v>
      </c>
      <c r="J36" s="71">
        <v>613</v>
      </c>
      <c r="K36" s="71">
        <v>445</v>
      </c>
      <c r="L36" s="71">
        <v>2498</v>
      </c>
      <c r="M36" s="71">
        <v>368</v>
      </c>
      <c r="N36" s="185">
        <v>342</v>
      </c>
      <c r="O36" s="185">
        <v>0</v>
      </c>
      <c r="P36" s="71">
        <v>212</v>
      </c>
      <c r="Q36" s="183">
        <v>106</v>
      </c>
      <c r="R36" s="71"/>
      <c r="S36" s="71"/>
      <c r="T36" s="186">
        <f t="shared" si="1"/>
        <v>6892</v>
      </c>
      <c r="U36" s="187">
        <v>7258</v>
      </c>
      <c r="V36" s="188">
        <f t="shared" si="2"/>
        <v>366</v>
      </c>
      <c r="W36" s="183">
        <f t="shared" si="0"/>
        <v>6998</v>
      </c>
    </row>
    <row r="37" spans="1:23" x14ac:dyDescent="0.2">
      <c r="A37" s="182" t="s">
        <v>44</v>
      </c>
      <c r="B37" s="231">
        <v>5864</v>
      </c>
      <c r="C37" s="232">
        <v>104</v>
      </c>
      <c r="D37" s="183">
        <v>527</v>
      </c>
      <c r="E37" s="191">
        <v>2999</v>
      </c>
      <c r="F37" s="71">
        <v>13573</v>
      </c>
      <c r="G37" s="185">
        <v>20912</v>
      </c>
      <c r="H37" s="71">
        <v>0</v>
      </c>
      <c r="I37" s="71">
        <v>0</v>
      </c>
      <c r="J37" s="71">
        <v>52</v>
      </c>
      <c r="K37" s="71">
        <v>104</v>
      </c>
      <c r="L37" s="71">
        <v>219</v>
      </c>
      <c r="M37" s="71">
        <v>338</v>
      </c>
      <c r="N37" s="185">
        <v>124</v>
      </c>
      <c r="O37" s="185">
        <v>493</v>
      </c>
      <c r="P37" s="71">
        <v>212</v>
      </c>
      <c r="Q37" s="183">
        <v>10632</v>
      </c>
      <c r="R37" s="71">
        <v>5178</v>
      </c>
      <c r="S37" s="71"/>
      <c r="T37" s="186">
        <f t="shared" si="1"/>
        <v>54836</v>
      </c>
      <c r="U37" s="187">
        <v>58304</v>
      </c>
      <c r="V37" s="188">
        <f t="shared" si="2"/>
        <v>3468</v>
      </c>
      <c r="W37" s="183">
        <f t="shared" si="0"/>
        <v>61331</v>
      </c>
    </row>
    <row r="38" spans="1:23" x14ac:dyDescent="0.2">
      <c r="A38" s="182" t="s">
        <v>120</v>
      </c>
      <c r="B38" s="231"/>
      <c r="C38" s="232"/>
      <c r="D38" s="183"/>
      <c r="E38" s="184">
        <v>0</v>
      </c>
      <c r="F38" s="71">
        <v>0</v>
      </c>
      <c r="G38" s="185">
        <v>0</v>
      </c>
      <c r="H38" s="71">
        <v>0</v>
      </c>
      <c r="I38" s="71">
        <v>0</v>
      </c>
      <c r="J38" s="71">
        <v>0</v>
      </c>
      <c r="K38" s="71">
        <v>0</v>
      </c>
      <c r="L38" s="71">
        <v>0</v>
      </c>
      <c r="M38" s="71">
        <v>0</v>
      </c>
      <c r="N38" s="185">
        <v>0</v>
      </c>
      <c r="O38" s="185">
        <v>0</v>
      </c>
      <c r="P38" s="71">
        <v>0</v>
      </c>
      <c r="Q38" s="183"/>
      <c r="R38" s="71"/>
      <c r="S38" s="71"/>
      <c r="T38" s="189">
        <f t="shared" si="1"/>
        <v>0</v>
      </c>
      <c r="U38" s="187">
        <v>18680</v>
      </c>
      <c r="V38" s="188">
        <f t="shared" si="2"/>
        <v>18680</v>
      </c>
      <c r="W38" s="183">
        <f t="shared" si="0"/>
        <v>0</v>
      </c>
    </row>
    <row r="39" spans="1:23" x14ac:dyDescent="0.2">
      <c r="A39" s="182" t="s">
        <v>46</v>
      </c>
      <c r="B39" s="231">
        <v>4613</v>
      </c>
      <c r="C39" s="232"/>
      <c r="D39" s="183">
        <v>871</v>
      </c>
      <c r="E39" s="184">
        <v>24220</v>
      </c>
      <c r="F39" s="71">
        <v>0</v>
      </c>
      <c r="G39" s="185">
        <v>0</v>
      </c>
      <c r="H39" s="71">
        <v>0</v>
      </c>
      <c r="I39" s="71">
        <v>0</v>
      </c>
      <c r="J39" s="71">
        <v>0</v>
      </c>
      <c r="K39" s="71">
        <v>0</v>
      </c>
      <c r="L39" s="71">
        <v>0</v>
      </c>
      <c r="M39" s="71">
        <v>0</v>
      </c>
      <c r="N39" s="185">
        <v>0</v>
      </c>
      <c r="O39" s="185">
        <v>0</v>
      </c>
      <c r="P39" s="71">
        <v>8029</v>
      </c>
      <c r="Q39" s="183"/>
      <c r="R39" s="71"/>
      <c r="S39" s="71"/>
      <c r="T39" s="190">
        <f t="shared" si="1"/>
        <v>32249</v>
      </c>
      <c r="U39" s="187">
        <v>32707</v>
      </c>
      <c r="V39" s="188">
        <f t="shared" si="2"/>
        <v>458</v>
      </c>
      <c r="W39" s="183">
        <f t="shared" si="0"/>
        <v>37733</v>
      </c>
    </row>
    <row r="40" spans="1:23" x14ac:dyDescent="0.2">
      <c r="A40" s="182" t="s">
        <v>474</v>
      </c>
      <c r="B40" s="231"/>
      <c r="C40" s="232"/>
      <c r="D40" s="183"/>
      <c r="E40" s="184">
        <v>0</v>
      </c>
      <c r="F40" s="71">
        <v>0</v>
      </c>
      <c r="G40" s="185">
        <v>0</v>
      </c>
      <c r="H40" s="71">
        <v>0</v>
      </c>
      <c r="I40" s="71">
        <v>0</v>
      </c>
      <c r="J40" s="71">
        <v>0</v>
      </c>
      <c r="K40" s="71">
        <v>0</v>
      </c>
      <c r="L40" s="71">
        <v>0</v>
      </c>
      <c r="M40" s="71">
        <v>0</v>
      </c>
      <c r="N40" s="185">
        <v>0</v>
      </c>
      <c r="O40" s="185">
        <v>0</v>
      </c>
      <c r="P40" s="71">
        <v>0</v>
      </c>
      <c r="Q40" s="183"/>
      <c r="R40" s="71"/>
      <c r="S40" s="71"/>
      <c r="T40" s="189">
        <f t="shared" si="1"/>
        <v>0</v>
      </c>
      <c r="U40" s="187">
        <v>0</v>
      </c>
      <c r="V40" s="188">
        <f t="shared" si="2"/>
        <v>0</v>
      </c>
      <c r="W40" s="183">
        <f t="shared" si="0"/>
        <v>0</v>
      </c>
    </row>
    <row r="41" spans="1:23" x14ac:dyDescent="0.2">
      <c r="A41" s="182" t="s">
        <v>49</v>
      </c>
      <c r="B41" s="231"/>
      <c r="C41" s="232"/>
      <c r="D41" s="183"/>
      <c r="E41" s="184">
        <v>0</v>
      </c>
      <c r="F41" s="71">
        <v>0</v>
      </c>
      <c r="G41" s="185">
        <v>0</v>
      </c>
      <c r="H41" s="71">
        <v>0</v>
      </c>
      <c r="I41" s="71">
        <v>0</v>
      </c>
      <c r="J41" s="71">
        <v>0</v>
      </c>
      <c r="K41" s="71">
        <v>0</v>
      </c>
      <c r="L41" s="71">
        <v>0</v>
      </c>
      <c r="M41" s="71">
        <v>0</v>
      </c>
      <c r="N41" s="185">
        <v>0</v>
      </c>
      <c r="O41" s="185">
        <v>0</v>
      </c>
      <c r="P41" s="71">
        <v>0</v>
      </c>
      <c r="Q41" s="183"/>
      <c r="R41" s="71"/>
      <c r="S41" s="71"/>
      <c r="T41" s="189">
        <f t="shared" si="1"/>
        <v>0</v>
      </c>
      <c r="U41" s="187">
        <v>0</v>
      </c>
      <c r="V41" s="188">
        <f t="shared" si="2"/>
        <v>0</v>
      </c>
      <c r="W41" s="183">
        <f t="shared" si="0"/>
        <v>0</v>
      </c>
    </row>
    <row r="42" spans="1:23" x14ac:dyDescent="0.2">
      <c r="A42" s="182" t="s">
        <v>50</v>
      </c>
      <c r="B42" s="231"/>
      <c r="C42" s="232"/>
      <c r="D42" s="183"/>
      <c r="E42" s="184">
        <v>0</v>
      </c>
      <c r="F42" s="71">
        <v>0</v>
      </c>
      <c r="G42" s="185">
        <v>0</v>
      </c>
      <c r="H42" s="71">
        <v>0</v>
      </c>
      <c r="I42" s="71">
        <v>0</v>
      </c>
      <c r="J42" s="71">
        <v>0</v>
      </c>
      <c r="K42" s="71">
        <v>0</v>
      </c>
      <c r="L42" s="71">
        <v>0</v>
      </c>
      <c r="M42" s="71">
        <v>0</v>
      </c>
      <c r="N42" s="185">
        <v>0</v>
      </c>
      <c r="O42" s="185">
        <v>0</v>
      </c>
      <c r="P42" s="71">
        <v>0</v>
      </c>
      <c r="Q42" s="183">
        <v>19723</v>
      </c>
      <c r="R42" s="71"/>
      <c r="S42" s="71"/>
      <c r="T42" s="189">
        <f t="shared" si="1"/>
        <v>19723</v>
      </c>
      <c r="U42" s="187">
        <v>19909</v>
      </c>
      <c r="V42" s="188">
        <f t="shared" si="2"/>
        <v>186</v>
      </c>
      <c r="W42" s="183">
        <f t="shared" si="0"/>
        <v>19723</v>
      </c>
    </row>
    <row r="43" spans="1:23" x14ac:dyDescent="0.2">
      <c r="A43" s="182" t="s">
        <v>51</v>
      </c>
      <c r="B43" s="231"/>
      <c r="C43" s="232"/>
      <c r="D43" s="183"/>
      <c r="E43" s="184">
        <v>0</v>
      </c>
      <c r="F43" s="71">
        <v>0</v>
      </c>
      <c r="G43" s="185">
        <v>0</v>
      </c>
      <c r="H43" s="71">
        <v>0</v>
      </c>
      <c r="I43" s="71">
        <v>0</v>
      </c>
      <c r="J43" s="71">
        <v>0</v>
      </c>
      <c r="K43" s="71">
        <v>0</v>
      </c>
      <c r="L43" s="71">
        <v>0</v>
      </c>
      <c r="M43" s="71">
        <v>0</v>
      </c>
      <c r="N43" s="185">
        <v>0</v>
      </c>
      <c r="O43" s="185">
        <v>0</v>
      </c>
      <c r="P43" s="71">
        <v>0</v>
      </c>
      <c r="Q43" s="183"/>
      <c r="R43" s="71"/>
      <c r="S43" s="71"/>
      <c r="T43" s="189">
        <f t="shared" si="1"/>
        <v>0</v>
      </c>
      <c r="U43" s="187">
        <v>0</v>
      </c>
      <c r="V43" s="188">
        <f t="shared" si="2"/>
        <v>0</v>
      </c>
      <c r="W43" s="183">
        <f t="shared" si="0"/>
        <v>0</v>
      </c>
    </row>
    <row r="44" spans="1:23" x14ac:dyDescent="0.2">
      <c r="A44" s="182" t="s">
        <v>52</v>
      </c>
      <c r="B44" s="231"/>
      <c r="C44" s="232"/>
      <c r="D44" s="183"/>
      <c r="E44" s="184">
        <v>0</v>
      </c>
      <c r="F44" s="71">
        <v>0</v>
      </c>
      <c r="G44" s="185">
        <v>0</v>
      </c>
      <c r="H44" s="71">
        <v>0</v>
      </c>
      <c r="I44" s="71">
        <v>0</v>
      </c>
      <c r="J44" s="71">
        <v>0</v>
      </c>
      <c r="K44" s="71">
        <v>0</v>
      </c>
      <c r="L44" s="71">
        <v>0</v>
      </c>
      <c r="M44" s="71">
        <v>0</v>
      </c>
      <c r="N44" s="185">
        <v>0</v>
      </c>
      <c r="O44" s="185">
        <v>0</v>
      </c>
      <c r="P44" s="71">
        <v>0</v>
      </c>
      <c r="Q44" s="183"/>
      <c r="R44" s="71"/>
      <c r="S44" s="71"/>
      <c r="T44" s="189">
        <f t="shared" si="1"/>
        <v>0</v>
      </c>
      <c r="U44" s="187">
        <v>0</v>
      </c>
      <c r="V44" s="188">
        <f t="shared" si="2"/>
        <v>0</v>
      </c>
      <c r="W44" s="183">
        <f t="shared" si="0"/>
        <v>0</v>
      </c>
    </row>
    <row r="45" spans="1:23" x14ac:dyDescent="0.2">
      <c r="A45" s="182" t="s">
        <v>53</v>
      </c>
      <c r="B45" s="231"/>
      <c r="C45" s="232"/>
      <c r="D45" s="183"/>
      <c r="E45" s="191">
        <v>11335</v>
      </c>
      <c r="F45" s="71">
        <v>0</v>
      </c>
      <c r="G45" s="185">
        <v>0</v>
      </c>
      <c r="H45" s="71">
        <v>0</v>
      </c>
      <c r="I45" s="71">
        <v>0</v>
      </c>
      <c r="J45" s="71">
        <v>0</v>
      </c>
      <c r="K45" s="71">
        <v>0</v>
      </c>
      <c r="L45" s="71">
        <v>0</v>
      </c>
      <c r="M45" s="71">
        <v>0</v>
      </c>
      <c r="N45" s="185">
        <v>0</v>
      </c>
      <c r="O45" s="185">
        <v>0</v>
      </c>
      <c r="P45" s="71">
        <v>0</v>
      </c>
      <c r="Q45" s="183">
        <v>5729</v>
      </c>
      <c r="R45" s="71"/>
      <c r="S45" s="71"/>
      <c r="T45" s="186">
        <f t="shared" si="1"/>
        <v>17064</v>
      </c>
      <c r="U45" s="187">
        <v>17064</v>
      </c>
      <c r="V45" s="188">
        <f t="shared" si="2"/>
        <v>0</v>
      </c>
      <c r="W45" s="183">
        <f t="shared" si="0"/>
        <v>17064</v>
      </c>
    </row>
    <row r="46" spans="1:23" x14ac:dyDescent="0.2">
      <c r="A46" s="182"/>
      <c r="B46" s="193"/>
      <c r="C46" s="194"/>
      <c r="D46" s="194"/>
      <c r="E46" s="195"/>
      <c r="F46" s="196"/>
      <c r="G46" s="196"/>
      <c r="H46" s="196"/>
      <c r="I46" s="196"/>
      <c r="J46" s="196"/>
      <c r="K46" s="196"/>
      <c r="L46" s="196"/>
      <c r="M46" s="196"/>
      <c r="N46" s="196"/>
      <c r="O46" s="197"/>
      <c r="P46" s="197"/>
      <c r="Q46" s="304"/>
      <c r="R46" s="197"/>
      <c r="S46" s="197"/>
      <c r="T46" s="198"/>
      <c r="U46" s="199"/>
      <c r="V46" s="200"/>
      <c r="W46" s="182"/>
    </row>
    <row r="47" spans="1:23" x14ac:dyDescent="0.2">
      <c r="A47" s="201" t="s">
        <v>55</v>
      </c>
      <c r="B47" s="202">
        <f>SUM(B6:B45)</f>
        <v>61112</v>
      </c>
      <c r="C47" s="202">
        <f t="shared" ref="C47:S47" si="3">SUM(C6:C45)</f>
        <v>4202</v>
      </c>
      <c r="D47" s="202">
        <f t="shared" si="3"/>
        <v>17999</v>
      </c>
      <c r="E47" s="203">
        <f t="shared" si="3"/>
        <v>221740</v>
      </c>
      <c r="F47" s="204">
        <f t="shared" si="3"/>
        <v>118884</v>
      </c>
      <c r="G47" s="204">
        <f t="shared" si="3"/>
        <v>105067</v>
      </c>
      <c r="H47" s="204">
        <f t="shared" si="3"/>
        <v>10277</v>
      </c>
      <c r="I47" s="204">
        <f t="shared" si="3"/>
        <v>83663</v>
      </c>
      <c r="J47" s="204">
        <f t="shared" si="3"/>
        <v>28334</v>
      </c>
      <c r="K47" s="204">
        <f t="shared" si="3"/>
        <v>45898</v>
      </c>
      <c r="L47" s="204">
        <f t="shared" si="3"/>
        <v>51926</v>
      </c>
      <c r="M47" s="204">
        <f t="shared" si="3"/>
        <v>40051</v>
      </c>
      <c r="N47" s="204">
        <f t="shared" si="3"/>
        <v>44002</v>
      </c>
      <c r="O47" s="204">
        <f t="shared" si="3"/>
        <v>75901</v>
      </c>
      <c r="P47" s="205">
        <f t="shared" si="3"/>
        <v>85223</v>
      </c>
      <c r="Q47" s="207">
        <f t="shared" si="3"/>
        <v>125057</v>
      </c>
      <c r="R47" s="205">
        <f t="shared" si="3"/>
        <v>8989</v>
      </c>
      <c r="S47" s="205">
        <f t="shared" si="3"/>
        <v>25842</v>
      </c>
      <c r="T47" s="206">
        <f t="shared" ref="T47:W47" si="4">SUM(T6:T45)</f>
        <v>1070854</v>
      </c>
      <c r="U47" s="206">
        <f t="shared" si="4"/>
        <v>1207913</v>
      </c>
      <c r="V47" s="207">
        <f t="shared" si="4"/>
        <v>137059</v>
      </c>
      <c r="W47" s="207">
        <f t="shared" si="4"/>
        <v>1154167</v>
      </c>
    </row>
    <row r="48" spans="1:23" x14ac:dyDescent="0.2">
      <c r="A48" s="173" t="s">
        <v>410</v>
      </c>
      <c r="B48" s="208"/>
      <c r="C48" s="208"/>
      <c r="D48" s="208"/>
      <c r="E48" s="208"/>
      <c r="F48" s="208"/>
      <c r="G48" s="208"/>
      <c r="H48" s="208"/>
      <c r="I48" s="208"/>
      <c r="J48" s="208"/>
      <c r="K48" s="208"/>
      <c r="L48" s="208"/>
      <c r="M48" s="208"/>
      <c r="N48" s="208"/>
      <c r="O48" s="209"/>
      <c r="P48" s="209"/>
      <c r="Q48" s="209"/>
      <c r="R48" s="209"/>
      <c r="S48" s="209"/>
      <c r="T48" s="209"/>
      <c r="U48" s="210"/>
      <c r="V48" s="196"/>
      <c r="W48" s="196"/>
    </row>
    <row r="49" spans="1:23" s="279" customFormat="1" x14ac:dyDescent="0.2">
      <c r="A49" s="299" t="s">
        <v>442</v>
      </c>
      <c r="B49" s="363"/>
      <c r="C49" s="363"/>
      <c r="D49" s="363"/>
      <c r="E49" s="363"/>
      <c r="F49" s="363"/>
      <c r="G49" s="363"/>
      <c r="H49" s="363"/>
      <c r="I49" s="363"/>
      <c r="J49" s="363"/>
      <c r="K49" s="363"/>
      <c r="L49" s="363"/>
      <c r="M49" s="300"/>
      <c r="N49" s="300"/>
      <c r="O49" s="300"/>
      <c r="P49" s="364"/>
      <c r="Q49" s="365"/>
      <c r="U49" s="321"/>
    </row>
    <row r="50" spans="1:23" ht="12.75" customHeight="1" x14ac:dyDescent="0.2">
      <c r="A50" s="6" t="s">
        <v>424</v>
      </c>
      <c r="B50" s="211"/>
      <c r="C50" s="211"/>
      <c r="D50" s="211"/>
      <c r="E50" s="211"/>
      <c r="F50" s="211"/>
      <c r="G50" s="211"/>
      <c r="H50" s="211"/>
      <c r="I50" s="211"/>
      <c r="J50" s="211"/>
      <c r="K50" s="211"/>
      <c r="L50" s="211"/>
      <c r="M50" s="211"/>
      <c r="N50" s="211"/>
      <c r="O50" s="212"/>
      <c r="P50" s="212"/>
      <c r="Q50" s="212"/>
      <c r="R50" s="212"/>
      <c r="S50" s="212"/>
      <c r="T50" s="212"/>
      <c r="U50" s="212"/>
      <c r="V50" s="212"/>
    </row>
    <row r="51" spans="1:23" x14ac:dyDescent="0.2">
      <c r="A51" s="6" t="s">
        <v>419</v>
      </c>
      <c r="B51" s="70"/>
      <c r="C51" s="70"/>
      <c r="D51" s="70"/>
      <c r="E51" s="70"/>
      <c r="F51" s="71"/>
      <c r="G51" s="70"/>
      <c r="H51" s="70"/>
      <c r="I51" s="70"/>
      <c r="J51" s="70"/>
      <c r="K51" s="70"/>
      <c r="L51" s="70"/>
      <c r="M51" s="70"/>
      <c r="N51" s="70"/>
      <c r="O51" s="70"/>
      <c r="P51" s="70"/>
      <c r="Q51" s="70"/>
      <c r="R51" s="70"/>
      <c r="S51" s="70"/>
      <c r="T51" s="70"/>
      <c r="U51" s="71"/>
      <c r="V51" s="71"/>
      <c r="W51" s="70"/>
    </row>
    <row r="52" spans="1:23" x14ac:dyDescent="0.2">
      <c r="A52" s="279" t="s">
        <v>389</v>
      </c>
      <c r="T52" s="208"/>
    </row>
    <row r="53" spans="1:23" x14ac:dyDescent="0.2">
      <c r="T53" s="70"/>
    </row>
    <row r="54" spans="1:23" x14ac:dyDescent="0.2">
      <c r="T54" s="70"/>
    </row>
    <row r="55" spans="1:23" x14ac:dyDescent="0.2">
      <c r="B55" s="265"/>
      <c r="C55" s="265"/>
      <c r="D55" s="265"/>
      <c r="E55" s="265"/>
      <c r="F55" s="265"/>
      <c r="G55" s="265"/>
      <c r="H55" s="265"/>
      <c r="I55" s="265"/>
      <c r="J55" s="265"/>
      <c r="K55" s="265"/>
      <c r="L55" s="265"/>
      <c r="M55" s="265"/>
      <c r="N55" s="265"/>
      <c r="O55" s="265"/>
      <c r="P55" s="265"/>
      <c r="Q55" s="265"/>
      <c r="R55" s="265"/>
      <c r="S55" s="265"/>
      <c r="T55" s="265"/>
      <c r="U55" s="265"/>
      <c r="V55" s="265"/>
      <c r="W55" s="265"/>
    </row>
    <row r="56" spans="1:23" x14ac:dyDescent="0.2">
      <c r="A56" s="173"/>
    </row>
  </sheetData>
  <mergeCells count="4">
    <mergeCell ref="B2:D2"/>
    <mergeCell ref="B4:V4"/>
    <mergeCell ref="T2:V2"/>
    <mergeCell ref="W2:W3"/>
  </mergeCells>
  <pageMargins left="0.7" right="0.7" top="0.75" bottom="0.75" header="0.3" footer="0.3"/>
  <pageSetup orientation="portrait" horizontalDpi="1200" verticalDpi="1200" r:id="rId1"/>
  <ignoredErrors>
    <ignoredError sqref="T6:T39" formulaRange="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U55"/>
  <sheetViews>
    <sheetView zoomScale="60" zoomScaleNormal="60" workbookViewId="0">
      <pane xSplit="2" ySplit="4" topLeftCell="C5" activePane="bottomRight" state="frozen"/>
      <selection pane="topRight" activeCell="C1" sqref="C1"/>
      <selection pane="bottomLeft" activeCell="A5" sqref="A5"/>
      <selection pane="bottomRight"/>
    </sheetView>
  </sheetViews>
  <sheetFormatPr defaultRowHeight="12.75" x14ac:dyDescent="0.2"/>
  <cols>
    <col min="1" max="1" width="22.85546875" style="174" customWidth="1"/>
    <col min="2" max="2" width="12.140625" style="174" customWidth="1"/>
    <col min="3" max="3" width="9.140625" style="174"/>
    <col min="4" max="4" width="9.85546875" style="174" bestFit="1" customWidth="1"/>
    <col min="5" max="5" width="10.28515625" style="174" bestFit="1" customWidth="1"/>
    <col min="6" max="13" width="9.140625" style="174"/>
    <col min="14" max="16" width="10" style="174" customWidth="1"/>
    <col min="17" max="17" width="13.5703125" style="174" customWidth="1"/>
    <col min="18" max="20" width="15.140625" style="174" customWidth="1"/>
    <col min="21" max="256" width="9.140625" style="174"/>
    <col min="257" max="257" width="22.85546875" style="174" customWidth="1"/>
    <col min="258" max="258" width="12.140625" style="174" customWidth="1"/>
    <col min="259" max="259" width="9.140625" style="174"/>
    <col min="260" max="260" width="9.85546875" style="174" bestFit="1" customWidth="1"/>
    <col min="261" max="261" width="10.28515625" style="174" bestFit="1" customWidth="1"/>
    <col min="262" max="269" width="9.140625" style="174"/>
    <col min="270" max="272" width="10" style="174" customWidth="1"/>
    <col min="273" max="273" width="13.5703125" style="174" customWidth="1"/>
    <col min="274" max="276" width="15.140625" style="174" customWidth="1"/>
    <col min="277" max="512" width="9.140625" style="174"/>
    <col min="513" max="513" width="22.85546875" style="174" customWidth="1"/>
    <col min="514" max="514" width="12.140625" style="174" customWidth="1"/>
    <col min="515" max="515" width="9.140625" style="174"/>
    <col min="516" max="516" width="9.85546875" style="174" bestFit="1" customWidth="1"/>
    <col min="517" max="517" width="10.28515625" style="174" bestFit="1" customWidth="1"/>
    <col min="518" max="525" width="9.140625" style="174"/>
    <col min="526" max="528" width="10" style="174" customWidth="1"/>
    <col min="529" max="529" width="13.5703125" style="174" customWidth="1"/>
    <col min="530" max="532" width="15.140625" style="174" customWidth="1"/>
    <col min="533" max="768" width="9.140625" style="174"/>
    <col min="769" max="769" width="22.85546875" style="174" customWidth="1"/>
    <col min="770" max="770" width="12.140625" style="174" customWidth="1"/>
    <col min="771" max="771" width="9.140625" style="174"/>
    <col min="772" max="772" width="9.85546875" style="174" bestFit="1" customWidth="1"/>
    <col min="773" max="773" width="10.28515625" style="174" bestFit="1" customWidth="1"/>
    <col min="774" max="781" width="9.140625" style="174"/>
    <col min="782" max="784" width="10" style="174" customWidth="1"/>
    <col min="785" max="785" width="13.5703125" style="174" customWidth="1"/>
    <col min="786" max="788" width="15.140625" style="174" customWidth="1"/>
    <col min="789" max="1024" width="9.140625" style="174"/>
    <col min="1025" max="1025" width="22.85546875" style="174" customWidth="1"/>
    <col min="1026" max="1026" width="12.140625" style="174" customWidth="1"/>
    <col min="1027" max="1027" width="9.140625" style="174"/>
    <col min="1028" max="1028" width="9.85546875" style="174" bestFit="1" customWidth="1"/>
    <col min="1029" max="1029" width="10.28515625" style="174" bestFit="1" customWidth="1"/>
    <col min="1030" max="1037" width="9.140625" style="174"/>
    <col min="1038" max="1040" width="10" style="174" customWidth="1"/>
    <col min="1041" max="1041" width="13.5703125" style="174" customWidth="1"/>
    <col min="1042" max="1044" width="15.140625" style="174" customWidth="1"/>
    <col min="1045" max="1280" width="9.140625" style="174"/>
    <col min="1281" max="1281" width="22.85546875" style="174" customWidth="1"/>
    <col min="1282" max="1282" width="12.140625" style="174" customWidth="1"/>
    <col min="1283" max="1283" width="9.140625" style="174"/>
    <col min="1284" max="1284" width="9.85546875" style="174" bestFit="1" customWidth="1"/>
    <col min="1285" max="1285" width="10.28515625" style="174" bestFit="1" customWidth="1"/>
    <col min="1286" max="1293" width="9.140625" style="174"/>
    <col min="1294" max="1296" width="10" style="174" customWidth="1"/>
    <col min="1297" max="1297" width="13.5703125" style="174" customWidth="1"/>
    <col min="1298" max="1300" width="15.140625" style="174" customWidth="1"/>
    <col min="1301" max="1536" width="9.140625" style="174"/>
    <col min="1537" max="1537" width="22.85546875" style="174" customWidth="1"/>
    <col min="1538" max="1538" width="12.140625" style="174" customWidth="1"/>
    <col min="1539" max="1539" width="9.140625" style="174"/>
    <col min="1540" max="1540" width="9.85546875" style="174" bestFit="1" customWidth="1"/>
    <col min="1541" max="1541" width="10.28515625" style="174" bestFit="1" customWidth="1"/>
    <col min="1542" max="1549" width="9.140625" style="174"/>
    <col min="1550" max="1552" width="10" style="174" customWidth="1"/>
    <col min="1553" max="1553" width="13.5703125" style="174" customWidth="1"/>
    <col min="1554" max="1556" width="15.140625" style="174" customWidth="1"/>
    <col min="1557" max="1792" width="9.140625" style="174"/>
    <col min="1793" max="1793" width="22.85546875" style="174" customWidth="1"/>
    <col min="1794" max="1794" width="12.140625" style="174" customWidth="1"/>
    <col min="1795" max="1795" width="9.140625" style="174"/>
    <col min="1796" max="1796" width="9.85546875" style="174" bestFit="1" customWidth="1"/>
    <col min="1797" max="1797" width="10.28515625" style="174" bestFit="1" customWidth="1"/>
    <col min="1798" max="1805" width="9.140625" style="174"/>
    <col min="1806" max="1808" width="10" style="174" customWidth="1"/>
    <col min="1809" max="1809" width="13.5703125" style="174" customWidth="1"/>
    <col min="1810" max="1812" width="15.140625" style="174" customWidth="1"/>
    <col min="1813" max="2048" width="9.140625" style="174"/>
    <col min="2049" max="2049" width="22.85546875" style="174" customWidth="1"/>
    <col min="2050" max="2050" width="12.140625" style="174" customWidth="1"/>
    <col min="2051" max="2051" width="9.140625" style="174"/>
    <col min="2052" max="2052" width="9.85546875" style="174" bestFit="1" customWidth="1"/>
    <col min="2053" max="2053" width="10.28515625" style="174" bestFit="1" customWidth="1"/>
    <col min="2054" max="2061" width="9.140625" style="174"/>
    <col min="2062" max="2064" width="10" style="174" customWidth="1"/>
    <col min="2065" max="2065" width="13.5703125" style="174" customWidth="1"/>
    <col min="2066" max="2068" width="15.140625" style="174" customWidth="1"/>
    <col min="2069" max="2304" width="9.140625" style="174"/>
    <col min="2305" max="2305" width="22.85546875" style="174" customWidth="1"/>
    <col min="2306" max="2306" width="12.140625" style="174" customWidth="1"/>
    <col min="2307" max="2307" width="9.140625" style="174"/>
    <col min="2308" max="2308" width="9.85546875" style="174" bestFit="1" customWidth="1"/>
    <col min="2309" max="2309" width="10.28515625" style="174" bestFit="1" customWidth="1"/>
    <col min="2310" max="2317" width="9.140625" style="174"/>
    <col min="2318" max="2320" width="10" style="174" customWidth="1"/>
    <col min="2321" max="2321" width="13.5703125" style="174" customWidth="1"/>
    <col min="2322" max="2324" width="15.140625" style="174" customWidth="1"/>
    <col min="2325" max="2560" width="9.140625" style="174"/>
    <col min="2561" max="2561" width="22.85546875" style="174" customWidth="1"/>
    <col min="2562" max="2562" width="12.140625" style="174" customWidth="1"/>
    <col min="2563" max="2563" width="9.140625" style="174"/>
    <col min="2564" max="2564" width="9.85546875" style="174" bestFit="1" customWidth="1"/>
    <col min="2565" max="2565" width="10.28515625" style="174" bestFit="1" customWidth="1"/>
    <col min="2566" max="2573" width="9.140625" style="174"/>
    <col min="2574" max="2576" width="10" style="174" customWidth="1"/>
    <col min="2577" max="2577" width="13.5703125" style="174" customWidth="1"/>
    <col min="2578" max="2580" width="15.140625" style="174" customWidth="1"/>
    <col min="2581" max="2816" width="9.140625" style="174"/>
    <col min="2817" max="2817" width="22.85546875" style="174" customWidth="1"/>
    <col min="2818" max="2818" width="12.140625" style="174" customWidth="1"/>
    <col min="2819" max="2819" width="9.140625" style="174"/>
    <col min="2820" max="2820" width="9.85546875" style="174" bestFit="1" customWidth="1"/>
    <col min="2821" max="2821" width="10.28515625" style="174" bestFit="1" customWidth="1"/>
    <col min="2822" max="2829" width="9.140625" style="174"/>
    <col min="2830" max="2832" width="10" style="174" customWidth="1"/>
    <col min="2833" max="2833" width="13.5703125" style="174" customWidth="1"/>
    <col min="2834" max="2836" width="15.140625" style="174" customWidth="1"/>
    <col min="2837" max="3072" width="9.140625" style="174"/>
    <col min="3073" max="3073" width="22.85546875" style="174" customWidth="1"/>
    <col min="3074" max="3074" width="12.140625" style="174" customWidth="1"/>
    <col min="3075" max="3075" width="9.140625" style="174"/>
    <col min="3076" max="3076" width="9.85546875" style="174" bestFit="1" customWidth="1"/>
    <col min="3077" max="3077" width="10.28515625" style="174" bestFit="1" customWidth="1"/>
    <col min="3078" max="3085" width="9.140625" style="174"/>
    <col min="3086" max="3088" width="10" style="174" customWidth="1"/>
    <col min="3089" max="3089" width="13.5703125" style="174" customWidth="1"/>
    <col min="3090" max="3092" width="15.140625" style="174" customWidth="1"/>
    <col min="3093" max="3328" width="9.140625" style="174"/>
    <col min="3329" max="3329" width="22.85546875" style="174" customWidth="1"/>
    <col min="3330" max="3330" width="12.140625" style="174" customWidth="1"/>
    <col min="3331" max="3331" width="9.140625" style="174"/>
    <col min="3332" max="3332" width="9.85546875" style="174" bestFit="1" customWidth="1"/>
    <col min="3333" max="3333" width="10.28515625" style="174" bestFit="1" customWidth="1"/>
    <col min="3334" max="3341" width="9.140625" style="174"/>
    <col min="3342" max="3344" width="10" style="174" customWidth="1"/>
    <col min="3345" max="3345" width="13.5703125" style="174" customWidth="1"/>
    <col min="3346" max="3348" width="15.140625" style="174" customWidth="1"/>
    <col min="3349" max="3584" width="9.140625" style="174"/>
    <col min="3585" max="3585" width="22.85546875" style="174" customWidth="1"/>
    <col min="3586" max="3586" width="12.140625" style="174" customWidth="1"/>
    <col min="3587" max="3587" width="9.140625" style="174"/>
    <col min="3588" max="3588" width="9.85546875" style="174" bestFit="1" customWidth="1"/>
    <col min="3589" max="3589" width="10.28515625" style="174" bestFit="1" customWidth="1"/>
    <col min="3590" max="3597" width="9.140625" style="174"/>
    <col min="3598" max="3600" width="10" style="174" customWidth="1"/>
    <col min="3601" max="3601" width="13.5703125" style="174" customWidth="1"/>
    <col min="3602" max="3604" width="15.140625" style="174" customWidth="1"/>
    <col min="3605" max="3840" width="9.140625" style="174"/>
    <col min="3841" max="3841" width="22.85546875" style="174" customWidth="1"/>
    <col min="3842" max="3842" width="12.140625" style="174" customWidth="1"/>
    <col min="3843" max="3843" width="9.140625" style="174"/>
    <col min="3844" max="3844" width="9.85546875" style="174" bestFit="1" customWidth="1"/>
    <col min="3845" max="3845" width="10.28515625" style="174" bestFit="1" customWidth="1"/>
    <col min="3846" max="3853" width="9.140625" style="174"/>
    <col min="3854" max="3856" width="10" style="174" customWidth="1"/>
    <col min="3857" max="3857" width="13.5703125" style="174" customWidth="1"/>
    <col min="3858" max="3860" width="15.140625" style="174" customWidth="1"/>
    <col min="3861" max="4096" width="9.140625" style="174"/>
    <col min="4097" max="4097" width="22.85546875" style="174" customWidth="1"/>
    <col min="4098" max="4098" width="12.140625" style="174" customWidth="1"/>
    <col min="4099" max="4099" width="9.140625" style="174"/>
    <col min="4100" max="4100" width="9.85546875" style="174" bestFit="1" customWidth="1"/>
    <col min="4101" max="4101" width="10.28515625" style="174" bestFit="1" customWidth="1"/>
    <col min="4102" max="4109" width="9.140625" style="174"/>
    <col min="4110" max="4112" width="10" style="174" customWidth="1"/>
    <col min="4113" max="4113" width="13.5703125" style="174" customWidth="1"/>
    <col min="4114" max="4116" width="15.140625" style="174" customWidth="1"/>
    <col min="4117" max="4352" width="9.140625" style="174"/>
    <col min="4353" max="4353" width="22.85546875" style="174" customWidth="1"/>
    <col min="4354" max="4354" width="12.140625" style="174" customWidth="1"/>
    <col min="4355" max="4355" width="9.140625" style="174"/>
    <col min="4356" max="4356" width="9.85546875" style="174" bestFit="1" customWidth="1"/>
    <col min="4357" max="4357" width="10.28515625" style="174" bestFit="1" customWidth="1"/>
    <col min="4358" max="4365" width="9.140625" style="174"/>
    <col min="4366" max="4368" width="10" style="174" customWidth="1"/>
    <col min="4369" max="4369" width="13.5703125" style="174" customWidth="1"/>
    <col min="4370" max="4372" width="15.140625" style="174" customWidth="1"/>
    <col min="4373" max="4608" width="9.140625" style="174"/>
    <col min="4609" max="4609" width="22.85546875" style="174" customWidth="1"/>
    <col min="4610" max="4610" width="12.140625" style="174" customWidth="1"/>
    <col min="4611" max="4611" width="9.140625" style="174"/>
    <col min="4612" max="4612" width="9.85546875" style="174" bestFit="1" customWidth="1"/>
    <col min="4613" max="4613" width="10.28515625" style="174" bestFit="1" customWidth="1"/>
    <col min="4614" max="4621" width="9.140625" style="174"/>
    <col min="4622" max="4624" width="10" style="174" customWidth="1"/>
    <col min="4625" max="4625" width="13.5703125" style="174" customWidth="1"/>
    <col min="4626" max="4628" width="15.140625" style="174" customWidth="1"/>
    <col min="4629" max="4864" width="9.140625" style="174"/>
    <col min="4865" max="4865" width="22.85546875" style="174" customWidth="1"/>
    <col min="4866" max="4866" width="12.140625" style="174" customWidth="1"/>
    <col min="4867" max="4867" width="9.140625" style="174"/>
    <col min="4868" max="4868" width="9.85546875" style="174" bestFit="1" customWidth="1"/>
    <col min="4869" max="4869" width="10.28515625" style="174" bestFit="1" customWidth="1"/>
    <col min="4870" max="4877" width="9.140625" style="174"/>
    <col min="4878" max="4880" width="10" style="174" customWidth="1"/>
    <col min="4881" max="4881" width="13.5703125" style="174" customWidth="1"/>
    <col min="4882" max="4884" width="15.140625" style="174" customWidth="1"/>
    <col min="4885" max="5120" width="9.140625" style="174"/>
    <col min="5121" max="5121" width="22.85546875" style="174" customWidth="1"/>
    <col min="5122" max="5122" width="12.140625" style="174" customWidth="1"/>
    <col min="5123" max="5123" width="9.140625" style="174"/>
    <col min="5124" max="5124" width="9.85546875" style="174" bestFit="1" customWidth="1"/>
    <col min="5125" max="5125" width="10.28515625" style="174" bestFit="1" customWidth="1"/>
    <col min="5126" max="5133" width="9.140625" style="174"/>
    <col min="5134" max="5136" width="10" style="174" customWidth="1"/>
    <col min="5137" max="5137" width="13.5703125" style="174" customWidth="1"/>
    <col min="5138" max="5140" width="15.140625" style="174" customWidth="1"/>
    <col min="5141" max="5376" width="9.140625" style="174"/>
    <col min="5377" max="5377" width="22.85546875" style="174" customWidth="1"/>
    <col min="5378" max="5378" width="12.140625" style="174" customWidth="1"/>
    <col min="5379" max="5379" width="9.140625" style="174"/>
    <col min="5380" max="5380" width="9.85546875" style="174" bestFit="1" customWidth="1"/>
    <col min="5381" max="5381" width="10.28515625" style="174" bestFit="1" customWidth="1"/>
    <col min="5382" max="5389" width="9.140625" style="174"/>
    <col min="5390" max="5392" width="10" style="174" customWidth="1"/>
    <col min="5393" max="5393" width="13.5703125" style="174" customWidth="1"/>
    <col min="5394" max="5396" width="15.140625" style="174" customWidth="1"/>
    <col min="5397" max="5632" width="9.140625" style="174"/>
    <col min="5633" max="5633" width="22.85546875" style="174" customWidth="1"/>
    <col min="5634" max="5634" width="12.140625" style="174" customWidth="1"/>
    <col min="5635" max="5635" width="9.140625" style="174"/>
    <col min="5636" max="5636" width="9.85546875" style="174" bestFit="1" customWidth="1"/>
    <col min="5637" max="5637" width="10.28515625" style="174" bestFit="1" customWidth="1"/>
    <col min="5638" max="5645" width="9.140625" style="174"/>
    <col min="5646" max="5648" width="10" style="174" customWidth="1"/>
    <col min="5649" max="5649" width="13.5703125" style="174" customWidth="1"/>
    <col min="5650" max="5652" width="15.140625" style="174" customWidth="1"/>
    <col min="5653" max="5888" width="9.140625" style="174"/>
    <col min="5889" max="5889" width="22.85546875" style="174" customWidth="1"/>
    <col min="5890" max="5890" width="12.140625" style="174" customWidth="1"/>
    <col min="5891" max="5891" width="9.140625" style="174"/>
    <col min="5892" max="5892" width="9.85546875" style="174" bestFit="1" customWidth="1"/>
    <col min="5893" max="5893" width="10.28515625" style="174" bestFit="1" customWidth="1"/>
    <col min="5894" max="5901" width="9.140625" style="174"/>
    <col min="5902" max="5904" width="10" style="174" customWidth="1"/>
    <col min="5905" max="5905" width="13.5703125" style="174" customWidth="1"/>
    <col min="5906" max="5908" width="15.140625" style="174" customWidth="1"/>
    <col min="5909" max="6144" width="9.140625" style="174"/>
    <col min="6145" max="6145" width="22.85546875" style="174" customWidth="1"/>
    <col min="6146" max="6146" width="12.140625" style="174" customWidth="1"/>
    <col min="6147" max="6147" width="9.140625" style="174"/>
    <col min="6148" max="6148" width="9.85546875" style="174" bestFit="1" customWidth="1"/>
    <col min="6149" max="6149" width="10.28515625" style="174" bestFit="1" customWidth="1"/>
    <col min="6150" max="6157" width="9.140625" style="174"/>
    <col min="6158" max="6160" width="10" style="174" customWidth="1"/>
    <col min="6161" max="6161" width="13.5703125" style="174" customWidth="1"/>
    <col min="6162" max="6164" width="15.140625" style="174" customWidth="1"/>
    <col min="6165" max="6400" width="9.140625" style="174"/>
    <col min="6401" max="6401" width="22.85546875" style="174" customWidth="1"/>
    <col min="6402" max="6402" width="12.140625" style="174" customWidth="1"/>
    <col min="6403" max="6403" width="9.140625" style="174"/>
    <col min="6404" max="6404" width="9.85546875" style="174" bestFit="1" customWidth="1"/>
    <col min="6405" max="6405" width="10.28515625" style="174" bestFit="1" customWidth="1"/>
    <col min="6406" max="6413" width="9.140625" style="174"/>
    <col min="6414" max="6416" width="10" style="174" customWidth="1"/>
    <col min="6417" max="6417" width="13.5703125" style="174" customWidth="1"/>
    <col min="6418" max="6420" width="15.140625" style="174" customWidth="1"/>
    <col min="6421" max="6656" width="9.140625" style="174"/>
    <col min="6657" max="6657" width="22.85546875" style="174" customWidth="1"/>
    <col min="6658" max="6658" width="12.140625" style="174" customWidth="1"/>
    <col min="6659" max="6659" width="9.140625" style="174"/>
    <col min="6660" max="6660" width="9.85546875" style="174" bestFit="1" customWidth="1"/>
    <col min="6661" max="6661" width="10.28515625" style="174" bestFit="1" customWidth="1"/>
    <col min="6662" max="6669" width="9.140625" style="174"/>
    <col min="6670" max="6672" width="10" style="174" customWidth="1"/>
    <col min="6673" max="6673" width="13.5703125" style="174" customWidth="1"/>
    <col min="6674" max="6676" width="15.140625" style="174" customWidth="1"/>
    <col min="6677" max="6912" width="9.140625" style="174"/>
    <col min="6913" max="6913" width="22.85546875" style="174" customWidth="1"/>
    <col min="6914" max="6914" width="12.140625" style="174" customWidth="1"/>
    <col min="6915" max="6915" width="9.140625" style="174"/>
    <col min="6916" max="6916" width="9.85546875" style="174" bestFit="1" customWidth="1"/>
    <col min="6917" max="6917" width="10.28515625" style="174" bestFit="1" customWidth="1"/>
    <col min="6918" max="6925" width="9.140625" style="174"/>
    <col min="6926" max="6928" width="10" style="174" customWidth="1"/>
    <col min="6929" max="6929" width="13.5703125" style="174" customWidth="1"/>
    <col min="6930" max="6932" width="15.140625" style="174" customWidth="1"/>
    <col min="6933" max="7168" width="9.140625" style="174"/>
    <col min="7169" max="7169" width="22.85546875" style="174" customWidth="1"/>
    <col min="7170" max="7170" width="12.140625" style="174" customWidth="1"/>
    <col min="7171" max="7171" width="9.140625" style="174"/>
    <col min="7172" max="7172" width="9.85546875" style="174" bestFit="1" customWidth="1"/>
    <col min="7173" max="7173" width="10.28515625" style="174" bestFit="1" customWidth="1"/>
    <col min="7174" max="7181" width="9.140625" style="174"/>
    <col min="7182" max="7184" width="10" style="174" customWidth="1"/>
    <col min="7185" max="7185" width="13.5703125" style="174" customWidth="1"/>
    <col min="7186" max="7188" width="15.140625" style="174" customWidth="1"/>
    <col min="7189" max="7424" width="9.140625" style="174"/>
    <col min="7425" max="7425" width="22.85546875" style="174" customWidth="1"/>
    <col min="7426" max="7426" width="12.140625" style="174" customWidth="1"/>
    <col min="7427" max="7427" width="9.140625" style="174"/>
    <col min="7428" max="7428" width="9.85546875" style="174" bestFit="1" customWidth="1"/>
    <col min="7429" max="7429" width="10.28515625" style="174" bestFit="1" customWidth="1"/>
    <col min="7430" max="7437" width="9.140625" style="174"/>
    <col min="7438" max="7440" width="10" style="174" customWidth="1"/>
    <col min="7441" max="7441" width="13.5703125" style="174" customWidth="1"/>
    <col min="7442" max="7444" width="15.140625" style="174" customWidth="1"/>
    <col min="7445" max="7680" width="9.140625" style="174"/>
    <col min="7681" max="7681" width="22.85546875" style="174" customWidth="1"/>
    <col min="7682" max="7682" width="12.140625" style="174" customWidth="1"/>
    <col min="7683" max="7683" width="9.140625" style="174"/>
    <col min="7684" max="7684" width="9.85546875" style="174" bestFit="1" customWidth="1"/>
    <col min="7685" max="7685" width="10.28515625" style="174" bestFit="1" customWidth="1"/>
    <col min="7686" max="7693" width="9.140625" style="174"/>
    <col min="7694" max="7696" width="10" style="174" customWidth="1"/>
    <col min="7697" max="7697" width="13.5703125" style="174" customWidth="1"/>
    <col min="7698" max="7700" width="15.140625" style="174" customWidth="1"/>
    <col min="7701" max="7936" width="9.140625" style="174"/>
    <col min="7937" max="7937" width="22.85546875" style="174" customWidth="1"/>
    <col min="7938" max="7938" width="12.140625" style="174" customWidth="1"/>
    <col min="7939" max="7939" width="9.140625" style="174"/>
    <col min="7940" max="7940" width="9.85546875" style="174" bestFit="1" customWidth="1"/>
    <col min="7941" max="7941" width="10.28515625" style="174" bestFit="1" customWidth="1"/>
    <col min="7942" max="7949" width="9.140625" style="174"/>
    <col min="7950" max="7952" width="10" style="174" customWidth="1"/>
    <col min="7953" max="7953" width="13.5703125" style="174" customWidth="1"/>
    <col min="7954" max="7956" width="15.140625" style="174" customWidth="1"/>
    <col min="7957" max="8192" width="9.140625" style="174"/>
    <col min="8193" max="8193" width="22.85546875" style="174" customWidth="1"/>
    <col min="8194" max="8194" width="12.140625" style="174" customWidth="1"/>
    <col min="8195" max="8195" width="9.140625" style="174"/>
    <col min="8196" max="8196" width="9.85546875" style="174" bestFit="1" customWidth="1"/>
    <col min="8197" max="8197" width="10.28515625" style="174" bestFit="1" customWidth="1"/>
    <col min="8198" max="8205" width="9.140625" style="174"/>
    <col min="8206" max="8208" width="10" style="174" customWidth="1"/>
    <col min="8209" max="8209" width="13.5703125" style="174" customWidth="1"/>
    <col min="8210" max="8212" width="15.140625" style="174" customWidth="1"/>
    <col min="8213" max="8448" width="9.140625" style="174"/>
    <col min="8449" max="8449" width="22.85546875" style="174" customWidth="1"/>
    <col min="8450" max="8450" width="12.140625" style="174" customWidth="1"/>
    <col min="8451" max="8451" width="9.140625" style="174"/>
    <col min="8452" max="8452" width="9.85546875" style="174" bestFit="1" customWidth="1"/>
    <col min="8453" max="8453" width="10.28515625" style="174" bestFit="1" customWidth="1"/>
    <col min="8454" max="8461" width="9.140625" style="174"/>
    <col min="8462" max="8464" width="10" style="174" customWidth="1"/>
    <col min="8465" max="8465" width="13.5703125" style="174" customWidth="1"/>
    <col min="8466" max="8468" width="15.140625" style="174" customWidth="1"/>
    <col min="8469" max="8704" width="9.140625" style="174"/>
    <col min="8705" max="8705" width="22.85546875" style="174" customWidth="1"/>
    <col min="8706" max="8706" width="12.140625" style="174" customWidth="1"/>
    <col min="8707" max="8707" width="9.140625" style="174"/>
    <col min="8708" max="8708" width="9.85546875" style="174" bestFit="1" customWidth="1"/>
    <col min="8709" max="8709" width="10.28515625" style="174" bestFit="1" customWidth="1"/>
    <col min="8710" max="8717" width="9.140625" style="174"/>
    <col min="8718" max="8720" width="10" style="174" customWidth="1"/>
    <col min="8721" max="8721" width="13.5703125" style="174" customWidth="1"/>
    <col min="8722" max="8724" width="15.140625" style="174" customWidth="1"/>
    <col min="8725" max="8960" width="9.140625" style="174"/>
    <col min="8961" max="8961" width="22.85546875" style="174" customWidth="1"/>
    <col min="8962" max="8962" width="12.140625" style="174" customWidth="1"/>
    <col min="8963" max="8963" width="9.140625" style="174"/>
    <col min="8964" max="8964" width="9.85546875" style="174" bestFit="1" customWidth="1"/>
    <col min="8965" max="8965" width="10.28515625" style="174" bestFit="1" customWidth="1"/>
    <col min="8966" max="8973" width="9.140625" style="174"/>
    <col min="8974" max="8976" width="10" style="174" customWidth="1"/>
    <col min="8977" max="8977" width="13.5703125" style="174" customWidth="1"/>
    <col min="8978" max="8980" width="15.140625" style="174" customWidth="1"/>
    <col min="8981" max="9216" width="9.140625" style="174"/>
    <col min="9217" max="9217" width="22.85546875" style="174" customWidth="1"/>
    <col min="9218" max="9218" width="12.140625" style="174" customWidth="1"/>
    <col min="9219" max="9219" width="9.140625" style="174"/>
    <col min="9220" max="9220" width="9.85546875" style="174" bestFit="1" customWidth="1"/>
    <col min="9221" max="9221" width="10.28515625" style="174" bestFit="1" customWidth="1"/>
    <col min="9222" max="9229" width="9.140625" style="174"/>
    <col min="9230" max="9232" width="10" style="174" customWidth="1"/>
    <col min="9233" max="9233" width="13.5703125" style="174" customWidth="1"/>
    <col min="9234" max="9236" width="15.140625" style="174" customWidth="1"/>
    <col min="9237" max="9472" width="9.140625" style="174"/>
    <col min="9473" max="9473" width="22.85546875" style="174" customWidth="1"/>
    <col min="9474" max="9474" width="12.140625" style="174" customWidth="1"/>
    <col min="9475" max="9475" width="9.140625" style="174"/>
    <col min="9476" max="9476" width="9.85546875" style="174" bestFit="1" customWidth="1"/>
    <col min="9477" max="9477" width="10.28515625" style="174" bestFit="1" customWidth="1"/>
    <col min="9478" max="9485" width="9.140625" style="174"/>
    <col min="9486" max="9488" width="10" style="174" customWidth="1"/>
    <col min="9489" max="9489" width="13.5703125" style="174" customWidth="1"/>
    <col min="9490" max="9492" width="15.140625" style="174" customWidth="1"/>
    <col min="9493" max="9728" width="9.140625" style="174"/>
    <col min="9729" max="9729" width="22.85546875" style="174" customWidth="1"/>
    <col min="9730" max="9730" width="12.140625" style="174" customWidth="1"/>
    <col min="9731" max="9731" width="9.140625" style="174"/>
    <col min="9732" max="9732" width="9.85546875" style="174" bestFit="1" customWidth="1"/>
    <col min="9733" max="9733" width="10.28515625" style="174" bestFit="1" customWidth="1"/>
    <col min="9734" max="9741" width="9.140625" style="174"/>
    <col min="9742" max="9744" width="10" style="174" customWidth="1"/>
    <col min="9745" max="9745" width="13.5703125" style="174" customWidth="1"/>
    <col min="9746" max="9748" width="15.140625" style="174" customWidth="1"/>
    <col min="9749" max="9984" width="9.140625" style="174"/>
    <col min="9985" max="9985" width="22.85546875" style="174" customWidth="1"/>
    <col min="9986" max="9986" width="12.140625" style="174" customWidth="1"/>
    <col min="9987" max="9987" width="9.140625" style="174"/>
    <col min="9988" max="9988" width="9.85546875" style="174" bestFit="1" customWidth="1"/>
    <col min="9989" max="9989" width="10.28515625" style="174" bestFit="1" customWidth="1"/>
    <col min="9990" max="9997" width="9.140625" style="174"/>
    <col min="9998" max="10000" width="10" style="174" customWidth="1"/>
    <col min="10001" max="10001" width="13.5703125" style="174" customWidth="1"/>
    <col min="10002" max="10004" width="15.140625" style="174" customWidth="1"/>
    <col min="10005" max="10240" width="9.140625" style="174"/>
    <col min="10241" max="10241" width="22.85546875" style="174" customWidth="1"/>
    <col min="10242" max="10242" width="12.140625" style="174" customWidth="1"/>
    <col min="10243" max="10243" width="9.140625" style="174"/>
    <col min="10244" max="10244" width="9.85546875" style="174" bestFit="1" customWidth="1"/>
    <col min="10245" max="10245" width="10.28515625" style="174" bestFit="1" customWidth="1"/>
    <col min="10246" max="10253" width="9.140625" style="174"/>
    <col min="10254" max="10256" width="10" style="174" customWidth="1"/>
    <col min="10257" max="10257" width="13.5703125" style="174" customWidth="1"/>
    <col min="10258" max="10260" width="15.140625" style="174" customWidth="1"/>
    <col min="10261" max="10496" width="9.140625" style="174"/>
    <col min="10497" max="10497" width="22.85546875" style="174" customWidth="1"/>
    <col min="10498" max="10498" width="12.140625" style="174" customWidth="1"/>
    <col min="10499" max="10499" width="9.140625" style="174"/>
    <col min="10500" max="10500" width="9.85546875" style="174" bestFit="1" customWidth="1"/>
    <col min="10501" max="10501" width="10.28515625" style="174" bestFit="1" customWidth="1"/>
    <col min="10502" max="10509" width="9.140625" style="174"/>
    <col min="10510" max="10512" width="10" style="174" customWidth="1"/>
    <col min="10513" max="10513" width="13.5703125" style="174" customWidth="1"/>
    <col min="10514" max="10516" width="15.140625" style="174" customWidth="1"/>
    <col min="10517" max="10752" width="9.140625" style="174"/>
    <col min="10753" max="10753" width="22.85546875" style="174" customWidth="1"/>
    <col min="10754" max="10754" width="12.140625" style="174" customWidth="1"/>
    <col min="10755" max="10755" width="9.140625" style="174"/>
    <col min="10756" max="10756" width="9.85546875" style="174" bestFit="1" customWidth="1"/>
    <col min="10757" max="10757" width="10.28515625" style="174" bestFit="1" customWidth="1"/>
    <col min="10758" max="10765" width="9.140625" style="174"/>
    <col min="10766" max="10768" width="10" style="174" customWidth="1"/>
    <col min="10769" max="10769" width="13.5703125" style="174" customWidth="1"/>
    <col min="10770" max="10772" width="15.140625" style="174" customWidth="1"/>
    <col min="10773" max="11008" width="9.140625" style="174"/>
    <col min="11009" max="11009" width="22.85546875" style="174" customWidth="1"/>
    <col min="11010" max="11010" width="12.140625" style="174" customWidth="1"/>
    <col min="11011" max="11011" width="9.140625" style="174"/>
    <col min="11012" max="11012" width="9.85546875" style="174" bestFit="1" customWidth="1"/>
    <col min="11013" max="11013" width="10.28515625" style="174" bestFit="1" customWidth="1"/>
    <col min="11014" max="11021" width="9.140625" style="174"/>
    <col min="11022" max="11024" width="10" style="174" customWidth="1"/>
    <col min="11025" max="11025" width="13.5703125" style="174" customWidth="1"/>
    <col min="11026" max="11028" width="15.140625" style="174" customWidth="1"/>
    <col min="11029" max="11264" width="9.140625" style="174"/>
    <col min="11265" max="11265" width="22.85546875" style="174" customWidth="1"/>
    <col min="11266" max="11266" width="12.140625" style="174" customWidth="1"/>
    <col min="11267" max="11267" width="9.140625" style="174"/>
    <col min="11268" max="11268" width="9.85546875" style="174" bestFit="1" customWidth="1"/>
    <col min="11269" max="11269" width="10.28515625" style="174" bestFit="1" customWidth="1"/>
    <col min="11270" max="11277" width="9.140625" style="174"/>
    <col min="11278" max="11280" width="10" style="174" customWidth="1"/>
    <col min="11281" max="11281" width="13.5703125" style="174" customWidth="1"/>
    <col min="11282" max="11284" width="15.140625" style="174" customWidth="1"/>
    <col min="11285" max="11520" width="9.140625" style="174"/>
    <col min="11521" max="11521" width="22.85546875" style="174" customWidth="1"/>
    <col min="11522" max="11522" width="12.140625" style="174" customWidth="1"/>
    <col min="11523" max="11523" width="9.140625" style="174"/>
    <col min="11524" max="11524" width="9.85546875" style="174" bestFit="1" customWidth="1"/>
    <col min="11525" max="11525" width="10.28515625" style="174" bestFit="1" customWidth="1"/>
    <col min="11526" max="11533" width="9.140625" style="174"/>
    <col min="11534" max="11536" width="10" style="174" customWidth="1"/>
    <col min="11537" max="11537" width="13.5703125" style="174" customWidth="1"/>
    <col min="11538" max="11540" width="15.140625" style="174" customWidth="1"/>
    <col min="11541" max="11776" width="9.140625" style="174"/>
    <col min="11777" max="11777" width="22.85546875" style="174" customWidth="1"/>
    <col min="11778" max="11778" width="12.140625" style="174" customWidth="1"/>
    <col min="11779" max="11779" width="9.140625" style="174"/>
    <col min="11780" max="11780" width="9.85546875" style="174" bestFit="1" customWidth="1"/>
    <col min="11781" max="11781" width="10.28515625" style="174" bestFit="1" customWidth="1"/>
    <col min="11782" max="11789" width="9.140625" style="174"/>
    <col min="11790" max="11792" width="10" style="174" customWidth="1"/>
    <col min="11793" max="11793" width="13.5703125" style="174" customWidth="1"/>
    <col min="11794" max="11796" width="15.140625" style="174" customWidth="1"/>
    <col min="11797" max="12032" width="9.140625" style="174"/>
    <col min="12033" max="12033" width="22.85546875" style="174" customWidth="1"/>
    <col min="12034" max="12034" width="12.140625" style="174" customWidth="1"/>
    <col min="12035" max="12035" width="9.140625" style="174"/>
    <col min="12036" max="12036" width="9.85546875" style="174" bestFit="1" customWidth="1"/>
    <col min="12037" max="12037" width="10.28515625" style="174" bestFit="1" customWidth="1"/>
    <col min="12038" max="12045" width="9.140625" style="174"/>
    <col min="12046" max="12048" width="10" style="174" customWidth="1"/>
    <col min="12049" max="12049" width="13.5703125" style="174" customWidth="1"/>
    <col min="12050" max="12052" width="15.140625" style="174" customWidth="1"/>
    <col min="12053" max="12288" width="9.140625" style="174"/>
    <col min="12289" max="12289" width="22.85546875" style="174" customWidth="1"/>
    <col min="12290" max="12290" width="12.140625" style="174" customWidth="1"/>
    <col min="12291" max="12291" width="9.140625" style="174"/>
    <col min="12292" max="12292" width="9.85546875" style="174" bestFit="1" customWidth="1"/>
    <col min="12293" max="12293" width="10.28515625" style="174" bestFit="1" customWidth="1"/>
    <col min="12294" max="12301" width="9.140625" style="174"/>
    <col min="12302" max="12304" width="10" style="174" customWidth="1"/>
    <col min="12305" max="12305" width="13.5703125" style="174" customWidth="1"/>
    <col min="12306" max="12308" width="15.140625" style="174" customWidth="1"/>
    <col min="12309" max="12544" width="9.140625" style="174"/>
    <col min="12545" max="12545" width="22.85546875" style="174" customWidth="1"/>
    <col min="12546" max="12546" width="12.140625" style="174" customWidth="1"/>
    <col min="12547" max="12547" width="9.140625" style="174"/>
    <col min="12548" max="12548" width="9.85546875" style="174" bestFit="1" customWidth="1"/>
    <col min="12549" max="12549" width="10.28515625" style="174" bestFit="1" customWidth="1"/>
    <col min="12550" max="12557" width="9.140625" style="174"/>
    <col min="12558" max="12560" width="10" style="174" customWidth="1"/>
    <col min="12561" max="12561" width="13.5703125" style="174" customWidth="1"/>
    <col min="12562" max="12564" width="15.140625" style="174" customWidth="1"/>
    <col min="12565" max="12800" width="9.140625" style="174"/>
    <col min="12801" max="12801" width="22.85546875" style="174" customWidth="1"/>
    <col min="12802" max="12802" width="12.140625" style="174" customWidth="1"/>
    <col min="12803" max="12803" width="9.140625" style="174"/>
    <col min="12804" max="12804" width="9.85546875" style="174" bestFit="1" customWidth="1"/>
    <col min="12805" max="12805" width="10.28515625" style="174" bestFit="1" customWidth="1"/>
    <col min="12806" max="12813" width="9.140625" style="174"/>
    <col min="12814" max="12816" width="10" style="174" customWidth="1"/>
    <col min="12817" max="12817" width="13.5703125" style="174" customWidth="1"/>
    <col min="12818" max="12820" width="15.140625" style="174" customWidth="1"/>
    <col min="12821" max="13056" width="9.140625" style="174"/>
    <col min="13057" max="13057" width="22.85546875" style="174" customWidth="1"/>
    <col min="13058" max="13058" width="12.140625" style="174" customWidth="1"/>
    <col min="13059" max="13059" width="9.140625" style="174"/>
    <col min="13060" max="13060" width="9.85546875" style="174" bestFit="1" customWidth="1"/>
    <col min="13061" max="13061" width="10.28515625" style="174" bestFit="1" customWidth="1"/>
    <col min="13062" max="13069" width="9.140625" style="174"/>
    <col min="13070" max="13072" width="10" style="174" customWidth="1"/>
    <col min="13073" max="13073" width="13.5703125" style="174" customWidth="1"/>
    <col min="13074" max="13076" width="15.140625" style="174" customWidth="1"/>
    <col min="13077" max="13312" width="9.140625" style="174"/>
    <col min="13313" max="13313" width="22.85546875" style="174" customWidth="1"/>
    <col min="13314" max="13314" width="12.140625" style="174" customWidth="1"/>
    <col min="13315" max="13315" width="9.140625" style="174"/>
    <col min="13316" max="13316" width="9.85546875" style="174" bestFit="1" customWidth="1"/>
    <col min="13317" max="13317" width="10.28515625" style="174" bestFit="1" customWidth="1"/>
    <col min="13318" max="13325" width="9.140625" style="174"/>
    <col min="13326" max="13328" width="10" style="174" customWidth="1"/>
    <col min="13329" max="13329" width="13.5703125" style="174" customWidth="1"/>
    <col min="13330" max="13332" width="15.140625" style="174" customWidth="1"/>
    <col min="13333" max="13568" width="9.140625" style="174"/>
    <col min="13569" max="13569" width="22.85546875" style="174" customWidth="1"/>
    <col min="13570" max="13570" width="12.140625" style="174" customWidth="1"/>
    <col min="13571" max="13571" width="9.140625" style="174"/>
    <col min="13572" max="13572" width="9.85546875" style="174" bestFit="1" customWidth="1"/>
    <col min="13573" max="13573" width="10.28515625" style="174" bestFit="1" customWidth="1"/>
    <col min="13574" max="13581" width="9.140625" style="174"/>
    <col min="13582" max="13584" width="10" style="174" customWidth="1"/>
    <col min="13585" max="13585" width="13.5703125" style="174" customWidth="1"/>
    <col min="13586" max="13588" width="15.140625" style="174" customWidth="1"/>
    <col min="13589" max="13824" width="9.140625" style="174"/>
    <col min="13825" max="13825" width="22.85546875" style="174" customWidth="1"/>
    <col min="13826" max="13826" width="12.140625" style="174" customWidth="1"/>
    <col min="13827" max="13827" width="9.140625" style="174"/>
    <col min="13828" max="13828" width="9.85546875" style="174" bestFit="1" customWidth="1"/>
    <col min="13829" max="13829" width="10.28515625" style="174" bestFit="1" customWidth="1"/>
    <col min="13830" max="13837" width="9.140625" style="174"/>
    <col min="13838" max="13840" width="10" style="174" customWidth="1"/>
    <col min="13841" max="13841" width="13.5703125" style="174" customWidth="1"/>
    <col min="13842" max="13844" width="15.140625" style="174" customWidth="1"/>
    <col min="13845" max="14080" width="9.140625" style="174"/>
    <col min="14081" max="14081" width="22.85546875" style="174" customWidth="1"/>
    <col min="14082" max="14082" width="12.140625" style="174" customWidth="1"/>
    <col min="14083" max="14083" width="9.140625" style="174"/>
    <col min="14084" max="14084" width="9.85546875" style="174" bestFit="1" customWidth="1"/>
    <col min="14085" max="14085" width="10.28515625" style="174" bestFit="1" customWidth="1"/>
    <col min="14086" max="14093" width="9.140625" style="174"/>
    <col min="14094" max="14096" width="10" style="174" customWidth="1"/>
    <col min="14097" max="14097" width="13.5703125" style="174" customWidth="1"/>
    <col min="14098" max="14100" width="15.140625" style="174" customWidth="1"/>
    <col min="14101" max="14336" width="9.140625" style="174"/>
    <col min="14337" max="14337" width="22.85546875" style="174" customWidth="1"/>
    <col min="14338" max="14338" width="12.140625" style="174" customWidth="1"/>
    <col min="14339" max="14339" width="9.140625" style="174"/>
    <col min="14340" max="14340" width="9.85546875" style="174" bestFit="1" customWidth="1"/>
    <col min="14341" max="14341" width="10.28515625" style="174" bestFit="1" customWidth="1"/>
    <col min="14342" max="14349" width="9.140625" style="174"/>
    <col min="14350" max="14352" width="10" style="174" customWidth="1"/>
    <col min="14353" max="14353" width="13.5703125" style="174" customWidth="1"/>
    <col min="14354" max="14356" width="15.140625" style="174" customWidth="1"/>
    <col min="14357" max="14592" width="9.140625" style="174"/>
    <col min="14593" max="14593" width="22.85546875" style="174" customWidth="1"/>
    <col min="14594" max="14594" width="12.140625" style="174" customWidth="1"/>
    <col min="14595" max="14595" width="9.140625" style="174"/>
    <col min="14596" max="14596" width="9.85546875" style="174" bestFit="1" customWidth="1"/>
    <col min="14597" max="14597" width="10.28515625" style="174" bestFit="1" customWidth="1"/>
    <col min="14598" max="14605" width="9.140625" style="174"/>
    <col min="14606" max="14608" width="10" style="174" customWidth="1"/>
    <col min="14609" max="14609" width="13.5703125" style="174" customWidth="1"/>
    <col min="14610" max="14612" width="15.140625" style="174" customWidth="1"/>
    <col min="14613" max="14848" width="9.140625" style="174"/>
    <col min="14849" max="14849" width="22.85546875" style="174" customWidth="1"/>
    <col min="14850" max="14850" width="12.140625" style="174" customWidth="1"/>
    <col min="14851" max="14851" width="9.140625" style="174"/>
    <col min="14852" max="14852" width="9.85546875" style="174" bestFit="1" customWidth="1"/>
    <col min="14853" max="14853" width="10.28515625" style="174" bestFit="1" customWidth="1"/>
    <col min="14854" max="14861" width="9.140625" style="174"/>
    <col min="14862" max="14864" width="10" style="174" customWidth="1"/>
    <col min="14865" max="14865" width="13.5703125" style="174" customWidth="1"/>
    <col min="14866" max="14868" width="15.140625" style="174" customWidth="1"/>
    <col min="14869" max="15104" width="9.140625" style="174"/>
    <col min="15105" max="15105" width="22.85546875" style="174" customWidth="1"/>
    <col min="15106" max="15106" width="12.140625" style="174" customWidth="1"/>
    <col min="15107" max="15107" width="9.140625" style="174"/>
    <col min="15108" max="15108" width="9.85546875" style="174" bestFit="1" customWidth="1"/>
    <col min="15109" max="15109" width="10.28515625" style="174" bestFit="1" customWidth="1"/>
    <col min="15110" max="15117" width="9.140625" style="174"/>
    <col min="15118" max="15120" width="10" style="174" customWidth="1"/>
    <col min="15121" max="15121" width="13.5703125" style="174" customWidth="1"/>
    <col min="15122" max="15124" width="15.140625" style="174" customWidth="1"/>
    <col min="15125" max="15360" width="9.140625" style="174"/>
    <col min="15361" max="15361" width="22.85546875" style="174" customWidth="1"/>
    <col min="15362" max="15362" width="12.140625" style="174" customWidth="1"/>
    <col min="15363" max="15363" width="9.140625" style="174"/>
    <col min="15364" max="15364" width="9.85546875" style="174" bestFit="1" customWidth="1"/>
    <col min="15365" max="15365" width="10.28515625" style="174" bestFit="1" customWidth="1"/>
    <col min="15366" max="15373" width="9.140625" style="174"/>
    <col min="15374" max="15376" width="10" style="174" customWidth="1"/>
    <col min="15377" max="15377" width="13.5703125" style="174" customWidth="1"/>
    <col min="15378" max="15380" width="15.140625" style="174" customWidth="1"/>
    <col min="15381" max="15616" width="9.140625" style="174"/>
    <col min="15617" max="15617" width="22.85546875" style="174" customWidth="1"/>
    <col min="15618" max="15618" width="12.140625" style="174" customWidth="1"/>
    <col min="15619" max="15619" width="9.140625" style="174"/>
    <col min="15620" max="15620" width="9.85546875" style="174" bestFit="1" customWidth="1"/>
    <col min="15621" max="15621" width="10.28515625" style="174" bestFit="1" customWidth="1"/>
    <col min="15622" max="15629" width="9.140625" style="174"/>
    <col min="15630" max="15632" width="10" style="174" customWidth="1"/>
    <col min="15633" max="15633" width="13.5703125" style="174" customWidth="1"/>
    <col min="15634" max="15636" width="15.140625" style="174" customWidth="1"/>
    <col min="15637" max="15872" width="9.140625" style="174"/>
    <col min="15873" max="15873" width="22.85546875" style="174" customWidth="1"/>
    <col min="15874" max="15874" width="12.140625" style="174" customWidth="1"/>
    <col min="15875" max="15875" width="9.140625" style="174"/>
    <col min="15876" max="15876" width="9.85546875" style="174" bestFit="1" customWidth="1"/>
    <col min="15877" max="15877" width="10.28515625" style="174" bestFit="1" customWidth="1"/>
    <col min="15878" max="15885" width="9.140625" style="174"/>
    <col min="15886" max="15888" width="10" style="174" customWidth="1"/>
    <col min="15889" max="15889" width="13.5703125" style="174" customWidth="1"/>
    <col min="15890" max="15892" width="15.140625" style="174" customWidth="1"/>
    <col min="15893" max="16128" width="9.140625" style="174"/>
    <col min="16129" max="16129" width="22.85546875" style="174" customWidth="1"/>
    <col min="16130" max="16130" width="12.140625" style="174" customWidth="1"/>
    <col min="16131" max="16131" width="9.140625" style="174"/>
    <col min="16132" max="16132" width="9.85546875" style="174" bestFit="1" customWidth="1"/>
    <col min="16133" max="16133" width="10.28515625" style="174" bestFit="1" customWidth="1"/>
    <col min="16134" max="16141" width="9.140625" style="174"/>
    <col min="16142" max="16144" width="10" style="174" customWidth="1"/>
    <col min="16145" max="16145" width="13.5703125" style="174" customWidth="1"/>
    <col min="16146" max="16148" width="15.140625" style="174" customWidth="1"/>
    <col min="16149" max="16384" width="9.140625" style="174"/>
  </cols>
  <sheetData>
    <row r="1" spans="1:20" x14ac:dyDescent="0.2">
      <c r="A1" s="171" t="s">
        <v>366</v>
      </c>
      <c r="B1" s="172"/>
      <c r="C1" s="172"/>
      <c r="D1" s="172"/>
      <c r="E1" s="172"/>
      <c r="F1" s="172"/>
      <c r="G1" s="172"/>
      <c r="H1" s="172"/>
      <c r="I1" s="172"/>
      <c r="J1" s="172"/>
      <c r="K1" s="172"/>
      <c r="L1" s="172"/>
      <c r="M1" s="172"/>
      <c r="N1" s="172"/>
      <c r="O1" s="172"/>
      <c r="P1" s="172"/>
      <c r="Q1" s="172"/>
      <c r="R1" s="172"/>
      <c r="S1" s="172"/>
      <c r="T1" s="173"/>
    </row>
    <row r="2" spans="1:20" ht="25.5" customHeight="1" x14ac:dyDescent="0.2">
      <c r="A2" s="175"/>
      <c r="B2" s="68" t="s">
        <v>79</v>
      </c>
      <c r="C2" s="213" t="s">
        <v>82</v>
      </c>
      <c r="D2" s="176" t="s">
        <v>83</v>
      </c>
      <c r="E2" s="176" t="s">
        <v>84</v>
      </c>
      <c r="F2" s="176" t="s">
        <v>85</v>
      </c>
      <c r="G2" s="176" t="s">
        <v>86</v>
      </c>
      <c r="H2" s="176" t="s">
        <v>87</v>
      </c>
      <c r="I2" s="176" t="s">
        <v>88</v>
      </c>
      <c r="J2" s="176" t="s">
        <v>89</v>
      </c>
      <c r="K2" s="176" t="s">
        <v>90</v>
      </c>
      <c r="L2" s="176" t="s">
        <v>91</v>
      </c>
      <c r="M2" s="176" t="s">
        <v>92</v>
      </c>
      <c r="N2" s="177" t="s">
        <v>93</v>
      </c>
      <c r="O2" s="177" t="s">
        <v>94</v>
      </c>
      <c r="P2" s="177" t="s">
        <v>96</v>
      </c>
      <c r="Q2" s="214" t="s">
        <v>325</v>
      </c>
      <c r="R2" s="418" t="s">
        <v>498</v>
      </c>
      <c r="S2" s="419"/>
      <c r="T2" s="422"/>
    </row>
    <row r="3" spans="1:20" ht="25.5" x14ac:dyDescent="0.2">
      <c r="A3" s="178"/>
      <c r="B3" s="68" t="s">
        <v>326</v>
      </c>
      <c r="C3" s="215"/>
      <c r="D3" s="181"/>
      <c r="E3" s="181"/>
      <c r="F3" s="181"/>
      <c r="G3" s="181"/>
      <c r="H3" s="181"/>
      <c r="I3" s="181"/>
      <c r="J3" s="181"/>
      <c r="K3" s="181"/>
      <c r="L3" s="181"/>
      <c r="M3" s="181"/>
      <c r="N3" s="216"/>
      <c r="O3" s="217"/>
      <c r="P3" s="218"/>
      <c r="Q3" s="219"/>
      <c r="R3" s="69" t="s">
        <v>327</v>
      </c>
      <c r="S3" s="69" t="s">
        <v>63</v>
      </c>
      <c r="T3" s="69" t="s">
        <v>328</v>
      </c>
    </row>
    <row r="4" spans="1:20" x14ac:dyDescent="0.2">
      <c r="A4" s="164"/>
      <c r="B4" s="162"/>
      <c r="C4" s="420" t="s">
        <v>13</v>
      </c>
      <c r="D4" s="421"/>
      <c r="E4" s="421"/>
      <c r="F4" s="421"/>
      <c r="G4" s="421"/>
      <c r="H4" s="421"/>
      <c r="I4" s="421"/>
      <c r="J4" s="421"/>
      <c r="K4" s="421"/>
      <c r="L4" s="421"/>
      <c r="M4" s="421"/>
      <c r="N4" s="424"/>
      <c r="O4" s="220"/>
      <c r="P4" s="220"/>
      <c r="Q4" s="220"/>
      <c r="R4" s="221"/>
      <c r="S4" s="221"/>
      <c r="T4" s="221"/>
    </row>
    <row r="5" spans="1:20" x14ac:dyDescent="0.2">
      <c r="A5" s="167" t="s">
        <v>15</v>
      </c>
      <c r="B5" s="233">
        <v>5020</v>
      </c>
      <c r="C5" s="184">
        <v>14246</v>
      </c>
      <c r="D5" s="71">
        <v>19238</v>
      </c>
      <c r="E5" s="185">
        <v>0</v>
      </c>
      <c r="F5" s="71">
        <v>1238</v>
      </c>
      <c r="G5" s="71">
        <v>827</v>
      </c>
      <c r="H5" s="71">
        <v>413</v>
      </c>
      <c r="I5" s="71">
        <v>0</v>
      </c>
      <c r="J5" s="71">
        <v>196</v>
      </c>
      <c r="K5" s="71">
        <v>104</v>
      </c>
      <c r="L5" s="185">
        <v>232</v>
      </c>
      <c r="M5" s="185">
        <v>103</v>
      </c>
      <c r="N5" s="71">
        <v>9166</v>
      </c>
      <c r="O5" s="183">
        <v>2858</v>
      </c>
      <c r="P5" s="183"/>
      <c r="Q5" s="183">
        <v>738</v>
      </c>
      <c r="R5" s="190">
        <f>SUM(C5:Q5)</f>
        <v>49359</v>
      </c>
      <c r="S5" s="187">
        <v>55534</v>
      </c>
      <c r="T5" s="188">
        <f>S5-R5</f>
        <v>6175</v>
      </c>
    </row>
    <row r="6" spans="1:20" x14ac:dyDescent="0.2">
      <c r="A6" s="167" t="s">
        <v>16</v>
      </c>
      <c r="B6" s="233">
        <v>25113</v>
      </c>
      <c r="C6" s="184">
        <v>0</v>
      </c>
      <c r="D6" s="71">
        <v>59582</v>
      </c>
      <c r="E6" s="185">
        <v>23509</v>
      </c>
      <c r="F6" s="71">
        <v>0</v>
      </c>
      <c r="G6" s="71">
        <v>0</v>
      </c>
      <c r="H6" s="71">
        <v>0</v>
      </c>
      <c r="I6" s="71">
        <v>0</v>
      </c>
      <c r="J6" s="71">
        <v>0</v>
      </c>
      <c r="K6" s="71">
        <v>0</v>
      </c>
      <c r="L6" s="185">
        <v>0</v>
      </c>
      <c r="M6" s="185">
        <v>0</v>
      </c>
      <c r="N6" s="71">
        <v>20958</v>
      </c>
      <c r="O6" s="183"/>
      <c r="P6" s="183"/>
      <c r="Q6" s="183">
        <v>3144</v>
      </c>
      <c r="R6" s="190">
        <f t="shared" ref="R6:R44" si="0">SUM(C6:Q6)</f>
        <v>107193</v>
      </c>
      <c r="S6" s="187">
        <v>107194</v>
      </c>
      <c r="T6" s="188">
        <f t="shared" ref="T6:T44" si="1">S6-R6</f>
        <v>1</v>
      </c>
    </row>
    <row r="7" spans="1:20" x14ac:dyDescent="0.2">
      <c r="A7" s="167" t="s">
        <v>17</v>
      </c>
      <c r="B7" s="233">
        <v>0</v>
      </c>
      <c r="C7" s="184">
        <v>0</v>
      </c>
      <c r="D7" s="71">
        <v>0</v>
      </c>
      <c r="E7" s="185">
        <v>2122</v>
      </c>
      <c r="F7" s="71">
        <v>0</v>
      </c>
      <c r="G7" s="71">
        <v>0</v>
      </c>
      <c r="H7" s="71">
        <v>0</v>
      </c>
      <c r="I7" s="71">
        <v>0</v>
      </c>
      <c r="J7" s="71">
        <v>0</v>
      </c>
      <c r="K7" s="71">
        <v>51</v>
      </c>
      <c r="L7" s="185">
        <v>0</v>
      </c>
      <c r="M7" s="185">
        <v>0</v>
      </c>
      <c r="N7" s="71">
        <v>0</v>
      </c>
      <c r="O7" s="183"/>
      <c r="P7" s="183"/>
      <c r="Q7" s="183"/>
      <c r="R7" s="190">
        <f t="shared" si="0"/>
        <v>2173</v>
      </c>
      <c r="S7" s="187">
        <v>6371</v>
      </c>
      <c r="T7" s="188">
        <f t="shared" si="1"/>
        <v>4198</v>
      </c>
    </row>
    <row r="8" spans="1:20" x14ac:dyDescent="0.2">
      <c r="A8" s="167" t="s">
        <v>18</v>
      </c>
      <c r="B8" s="233">
        <v>0</v>
      </c>
      <c r="C8" s="184">
        <v>0</v>
      </c>
      <c r="D8" s="71">
        <v>0</v>
      </c>
      <c r="E8" s="185">
        <v>0</v>
      </c>
      <c r="F8" s="71">
        <v>0</v>
      </c>
      <c r="G8" s="71">
        <v>0</v>
      </c>
      <c r="H8" s="71">
        <v>0</v>
      </c>
      <c r="I8" s="71">
        <v>0</v>
      </c>
      <c r="J8" s="71">
        <v>0</v>
      </c>
      <c r="K8" s="71">
        <v>0</v>
      </c>
      <c r="L8" s="185">
        <v>0</v>
      </c>
      <c r="M8" s="185">
        <v>12598</v>
      </c>
      <c r="N8" s="71">
        <v>0</v>
      </c>
      <c r="O8" s="183">
        <v>1193</v>
      </c>
      <c r="P8" s="183"/>
      <c r="Q8" s="183"/>
      <c r="R8" s="190">
        <f t="shared" si="0"/>
        <v>13791</v>
      </c>
      <c r="S8" s="187">
        <v>14208</v>
      </c>
      <c r="T8" s="188">
        <f t="shared" si="1"/>
        <v>417</v>
      </c>
    </row>
    <row r="9" spans="1:20" x14ac:dyDescent="0.2">
      <c r="A9" s="167" t="s">
        <v>19</v>
      </c>
      <c r="B9" s="233">
        <v>9284</v>
      </c>
      <c r="C9" s="184">
        <v>272</v>
      </c>
      <c r="D9" s="71">
        <v>0</v>
      </c>
      <c r="E9" s="185">
        <v>0</v>
      </c>
      <c r="F9" s="71">
        <v>5435</v>
      </c>
      <c r="G9" s="71">
        <v>0</v>
      </c>
      <c r="H9" s="71">
        <v>0</v>
      </c>
      <c r="I9" s="71">
        <v>733</v>
      </c>
      <c r="J9" s="71">
        <v>0</v>
      </c>
      <c r="K9" s="71">
        <v>984</v>
      </c>
      <c r="L9" s="185">
        <v>0</v>
      </c>
      <c r="M9" s="185">
        <v>0</v>
      </c>
      <c r="N9" s="71">
        <v>0</v>
      </c>
      <c r="O9" s="183"/>
      <c r="P9" s="183">
        <v>785</v>
      </c>
      <c r="Q9" s="183"/>
      <c r="R9" s="190">
        <f t="shared" si="0"/>
        <v>8209</v>
      </c>
      <c r="S9" s="187">
        <v>10331</v>
      </c>
      <c r="T9" s="188">
        <f t="shared" si="1"/>
        <v>2122</v>
      </c>
    </row>
    <row r="10" spans="1:20" x14ac:dyDescent="0.2">
      <c r="A10" s="167" t="s">
        <v>20</v>
      </c>
      <c r="B10" s="233">
        <v>79789</v>
      </c>
      <c r="C10" s="184">
        <v>2913</v>
      </c>
      <c r="D10" s="71">
        <v>48718</v>
      </c>
      <c r="E10" s="185">
        <v>29487</v>
      </c>
      <c r="F10" s="71">
        <v>39145</v>
      </c>
      <c r="G10" s="71">
        <v>0</v>
      </c>
      <c r="H10" s="71">
        <v>0</v>
      </c>
      <c r="I10" s="71">
        <v>0</v>
      </c>
      <c r="J10" s="71">
        <v>0</v>
      </c>
      <c r="K10" s="71">
        <v>0</v>
      </c>
      <c r="L10" s="185">
        <v>0</v>
      </c>
      <c r="M10" s="185">
        <v>0</v>
      </c>
      <c r="N10" s="71">
        <v>13361</v>
      </c>
      <c r="O10" s="183">
        <v>15648</v>
      </c>
      <c r="P10" s="183"/>
      <c r="Q10" s="183">
        <v>5482</v>
      </c>
      <c r="R10" s="190">
        <f t="shared" si="0"/>
        <v>154754</v>
      </c>
      <c r="S10" s="187">
        <v>187268</v>
      </c>
      <c r="T10" s="188">
        <f t="shared" si="1"/>
        <v>32514</v>
      </c>
    </row>
    <row r="11" spans="1:20" x14ac:dyDescent="0.2">
      <c r="A11" s="167" t="s">
        <v>21</v>
      </c>
      <c r="B11" s="233">
        <v>165</v>
      </c>
      <c r="C11" s="184">
        <v>1046</v>
      </c>
      <c r="D11" s="71">
        <v>2953</v>
      </c>
      <c r="E11" s="185">
        <v>2554</v>
      </c>
      <c r="F11" s="71">
        <v>2598</v>
      </c>
      <c r="G11" s="71">
        <v>1538</v>
      </c>
      <c r="H11" s="71">
        <v>2078</v>
      </c>
      <c r="I11" s="71">
        <v>2887</v>
      </c>
      <c r="J11" s="71">
        <v>1522</v>
      </c>
      <c r="K11" s="71">
        <v>424</v>
      </c>
      <c r="L11" s="185">
        <v>2358</v>
      </c>
      <c r="M11" s="185">
        <v>3131</v>
      </c>
      <c r="N11" s="71">
        <v>3017</v>
      </c>
      <c r="O11" s="183">
        <v>2259</v>
      </c>
      <c r="P11" s="183">
        <v>587</v>
      </c>
      <c r="Q11" s="183">
        <v>903</v>
      </c>
      <c r="R11" s="190">
        <f t="shared" si="0"/>
        <v>29855</v>
      </c>
      <c r="S11" s="187">
        <v>30995</v>
      </c>
      <c r="T11" s="188">
        <f t="shared" si="1"/>
        <v>1140</v>
      </c>
    </row>
    <row r="12" spans="1:20" x14ac:dyDescent="0.2">
      <c r="A12" s="167" t="s">
        <v>22</v>
      </c>
      <c r="B12" s="233">
        <v>0</v>
      </c>
      <c r="C12" s="184">
        <v>0</v>
      </c>
      <c r="D12" s="71">
        <v>0</v>
      </c>
      <c r="E12" s="185">
        <v>0</v>
      </c>
      <c r="F12" s="71">
        <v>0</v>
      </c>
      <c r="G12" s="71">
        <v>0</v>
      </c>
      <c r="H12" s="71">
        <v>0</v>
      </c>
      <c r="I12" s="71">
        <v>0</v>
      </c>
      <c r="J12" s="71">
        <v>0</v>
      </c>
      <c r="K12" s="71">
        <v>0</v>
      </c>
      <c r="L12" s="185">
        <v>0</v>
      </c>
      <c r="M12" s="185">
        <v>0</v>
      </c>
      <c r="N12" s="71">
        <v>0</v>
      </c>
      <c r="O12" s="183"/>
      <c r="P12" s="183"/>
      <c r="Q12" s="183"/>
      <c r="R12" s="190">
        <f t="shared" si="0"/>
        <v>0</v>
      </c>
      <c r="S12" s="187">
        <v>0</v>
      </c>
      <c r="T12" s="188">
        <f t="shared" si="1"/>
        <v>0</v>
      </c>
    </row>
    <row r="13" spans="1:20" x14ac:dyDescent="0.2">
      <c r="A13" s="167" t="s">
        <v>23</v>
      </c>
      <c r="B13" s="233">
        <v>0</v>
      </c>
      <c r="C13" s="184">
        <v>0</v>
      </c>
      <c r="D13" s="71">
        <v>0</v>
      </c>
      <c r="E13" s="185">
        <v>0</v>
      </c>
      <c r="F13" s="71">
        <v>0</v>
      </c>
      <c r="G13" s="71">
        <v>0</v>
      </c>
      <c r="H13" s="71">
        <v>15796</v>
      </c>
      <c r="I13" s="71">
        <v>0</v>
      </c>
      <c r="J13" s="71">
        <v>0</v>
      </c>
      <c r="K13" s="71">
        <v>0</v>
      </c>
      <c r="L13" s="185">
        <v>26</v>
      </c>
      <c r="M13" s="185">
        <v>0</v>
      </c>
      <c r="N13" s="71">
        <v>0</v>
      </c>
      <c r="O13" s="183">
        <v>2981</v>
      </c>
      <c r="P13" s="183">
        <v>568</v>
      </c>
      <c r="Q13" s="183"/>
      <c r="R13" s="190">
        <f t="shared" si="0"/>
        <v>19371</v>
      </c>
      <c r="S13" s="187">
        <v>19371</v>
      </c>
      <c r="T13" s="188">
        <f t="shared" si="1"/>
        <v>0</v>
      </c>
    </row>
    <row r="14" spans="1:20" x14ac:dyDescent="0.2">
      <c r="A14" s="167" t="s">
        <v>24</v>
      </c>
      <c r="B14" s="233">
        <v>0</v>
      </c>
      <c r="C14" s="184">
        <v>0</v>
      </c>
      <c r="D14" s="71">
        <v>0</v>
      </c>
      <c r="E14" s="185">
        <v>0</v>
      </c>
      <c r="F14" s="71">
        <v>0</v>
      </c>
      <c r="G14" s="71">
        <v>0</v>
      </c>
      <c r="H14" s="71">
        <v>0</v>
      </c>
      <c r="I14" s="71">
        <v>0</v>
      </c>
      <c r="J14" s="71">
        <v>0</v>
      </c>
      <c r="K14" s="71">
        <v>0</v>
      </c>
      <c r="L14" s="185">
        <v>0</v>
      </c>
      <c r="M14" s="185">
        <v>0</v>
      </c>
      <c r="N14" s="71">
        <v>0</v>
      </c>
      <c r="O14" s="183"/>
      <c r="P14" s="183"/>
      <c r="Q14" s="183"/>
      <c r="R14" s="190">
        <f t="shared" si="0"/>
        <v>0</v>
      </c>
      <c r="S14" s="187">
        <v>0</v>
      </c>
      <c r="T14" s="188">
        <f t="shared" si="1"/>
        <v>0</v>
      </c>
    </row>
    <row r="15" spans="1:20" x14ac:dyDescent="0.2">
      <c r="A15" s="167" t="s">
        <v>25</v>
      </c>
      <c r="B15" s="233">
        <v>0</v>
      </c>
      <c r="C15" s="184">
        <v>0</v>
      </c>
      <c r="D15" s="71">
        <v>0</v>
      </c>
      <c r="E15" s="185">
        <v>0</v>
      </c>
      <c r="F15" s="71">
        <v>306</v>
      </c>
      <c r="G15" s="71">
        <v>15884</v>
      </c>
      <c r="H15" s="71">
        <v>85528</v>
      </c>
      <c r="I15" s="71">
        <v>7635</v>
      </c>
      <c r="J15" s="71">
        <v>33419</v>
      </c>
      <c r="K15" s="71">
        <v>22437</v>
      </c>
      <c r="L15" s="185">
        <v>17863</v>
      </c>
      <c r="M15" s="185">
        <v>339</v>
      </c>
      <c r="N15" s="71">
        <v>16613</v>
      </c>
      <c r="O15" s="183">
        <v>12444</v>
      </c>
      <c r="P15" s="183"/>
      <c r="Q15" s="183"/>
      <c r="R15" s="190">
        <f t="shared" si="0"/>
        <v>212468</v>
      </c>
      <c r="S15" s="187">
        <v>227303</v>
      </c>
      <c r="T15" s="188">
        <f t="shared" si="1"/>
        <v>14835</v>
      </c>
    </row>
    <row r="16" spans="1:20" x14ac:dyDescent="0.2">
      <c r="A16" s="167" t="s">
        <v>26</v>
      </c>
      <c r="B16" s="233">
        <v>0</v>
      </c>
      <c r="C16" s="184">
        <v>43</v>
      </c>
      <c r="D16" s="71">
        <v>0</v>
      </c>
      <c r="E16" s="185">
        <v>11376</v>
      </c>
      <c r="F16" s="71">
        <v>83</v>
      </c>
      <c r="G16" s="71">
        <v>0</v>
      </c>
      <c r="H16" s="71">
        <v>3</v>
      </c>
      <c r="I16" s="71">
        <v>0</v>
      </c>
      <c r="J16" s="71">
        <v>0</v>
      </c>
      <c r="K16" s="71">
        <v>0</v>
      </c>
      <c r="L16" s="185">
        <v>0</v>
      </c>
      <c r="M16" s="185">
        <v>0</v>
      </c>
      <c r="N16" s="71">
        <v>21</v>
      </c>
      <c r="O16" s="183">
        <v>2264</v>
      </c>
      <c r="P16" s="183"/>
      <c r="Q16" s="183"/>
      <c r="R16" s="190">
        <f t="shared" si="0"/>
        <v>13790</v>
      </c>
      <c r="S16" s="187">
        <v>14208</v>
      </c>
      <c r="T16" s="188">
        <f t="shared" si="1"/>
        <v>418</v>
      </c>
    </row>
    <row r="17" spans="1:20" x14ac:dyDescent="0.2">
      <c r="A17" s="167" t="s">
        <v>27</v>
      </c>
      <c r="B17" s="233">
        <v>0</v>
      </c>
      <c r="C17" s="184">
        <v>0</v>
      </c>
      <c r="D17" s="71">
        <v>15245</v>
      </c>
      <c r="E17" s="185">
        <v>0</v>
      </c>
      <c r="F17" s="71">
        <v>0</v>
      </c>
      <c r="G17" s="71">
        <v>0</v>
      </c>
      <c r="H17" s="71">
        <v>12134</v>
      </c>
      <c r="I17" s="71">
        <v>0</v>
      </c>
      <c r="J17" s="71">
        <v>0</v>
      </c>
      <c r="K17" s="71">
        <v>0</v>
      </c>
      <c r="L17" s="185">
        <v>2396</v>
      </c>
      <c r="M17" s="185">
        <v>0</v>
      </c>
      <c r="N17" s="71">
        <v>0</v>
      </c>
      <c r="O17" s="183"/>
      <c r="P17" s="183"/>
      <c r="Q17" s="183">
        <v>3804</v>
      </c>
      <c r="R17" s="190">
        <f t="shared" si="0"/>
        <v>33579</v>
      </c>
      <c r="S17" s="187">
        <v>33579</v>
      </c>
      <c r="T17" s="188">
        <f t="shared" si="1"/>
        <v>0</v>
      </c>
    </row>
    <row r="18" spans="1:20" x14ac:dyDescent="0.2">
      <c r="A18" s="167" t="s">
        <v>78</v>
      </c>
      <c r="B18" s="233">
        <v>0</v>
      </c>
      <c r="C18" s="184">
        <v>16834</v>
      </c>
      <c r="D18" s="71">
        <v>0</v>
      </c>
      <c r="E18" s="185">
        <v>0</v>
      </c>
      <c r="F18" s="71">
        <v>0</v>
      </c>
      <c r="G18" s="71">
        <v>0</v>
      </c>
      <c r="H18" s="71">
        <v>0</v>
      </c>
      <c r="I18" s="71">
        <v>0</v>
      </c>
      <c r="J18" s="71">
        <v>0</v>
      </c>
      <c r="K18" s="71">
        <v>0</v>
      </c>
      <c r="L18" s="185">
        <v>0</v>
      </c>
      <c r="M18" s="185">
        <v>0</v>
      </c>
      <c r="N18" s="71">
        <v>0</v>
      </c>
      <c r="O18" s="183">
        <v>3209</v>
      </c>
      <c r="P18" s="183">
        <v>606</v>
      </c>
      <c r="Q18" s="183"/>
      <c r="R18" s="190">
        <f t="shared" si="0"/>
        <v>20649</v>
      </c>
      <c r="S18" s="187">
        <v>20664</v>
      </c>
      <c r="T18" s="188">
        <f t="shared" si="1"/>
        <v>15</v>
      </c>
    </row>
    <row r="19" spans="1:20" x14ac:dyDescent="0.2">
      <c r="A19" s="167" t="s">
        <v>28</v>
      </c>
      <c r="B19" s="233">
        <v>6900</v>
      </c>
      <c r="C19" s="184">
        <v>5234</v>
      </c>
      <c r="D19" s="71">
        <v>0</v>
      </c>
      <c r="E19" s="185">
        <v>4243</v>
      </c>
      <c r="F19" s="71">
        <v>0</v>
      </c>
      <c r="G19" s="71">
        <v>0</v>
      </c>
      <c r="H19" s="71">
        <v>0</v>
      </c>
      <c r="I19" s="71">
        <v>0</v>
      </c>
      <c r="J19" s="71">
        <v>0</v>
      </c>
      <c r="K19" s="71">
        <v>0</v>
      </c>
      <c r="L19" s="185">
        <v>0</v>
      </c>
      <c r="M19" s="185">
        <v>0</v>
      </c>
      <c r="N19" s="71">
        <v>0</v>
      </c>
      <c r="O19" s="183">
        <v>1482</v>
      </c>
      <c r="P19" s="183"/>
      <c r="Q19" s="183"/>
      <c r="R19" s="190">
        <f t="shared" si="0"/>
        <v>10959</v>
      </c>
      <c r="S19" s="187">
        <v>11623</v>
      </c>
      <c r="T19" s="188">
        <f t="shared" si="1"/>
        <v>664</v>
      </c>
    </row>
    <row r="20" spans="1:20" x14ac:dyDescent="0.2">
      <c r="A20" s="167" t="s">
        <v>29</v>
      </c>
      <c r="B20" s="233">
        <v>0</v>
      </c>
      <c r="C20" s="184">
        <v>0</v>
      </c>
      <c r="D20" s="71">
        <v>0</v>
      </c>
      <c r="E20" s="185">
        <v>0</v>
      </c>
      <c r="F20" s="71">
        <v>0</v>
      </c>
      <c r="G20" s="71">
        <v>0</v>
      </c>
      <c r="H20" s="71">
        <v>0</v>
      </c>
      <c r="I20" s="71">
        <v>0</v>
      </c>
      <c r="J20" s="71">
        <v>0</v>
      </c>
      <c r="K20" s="71">
        <v>0</v>
      </c>
      <c r="L20" s="185">
        <v>0</v>
      </c>
      <c r="M20" s="185">
        <v>0</v>
      </c>
      <c r="N20" s="71">
        <v>0</v>
      </c>
      <c r="O20" s="183"/>
      <c r="P20" s="183"/>
      <c r="Q20" s="183"/>
      <c r="R20" s="190">
        <f t="shared" si="0"/>
        <v>0</v>
      </c>
      <c r="S20" s="187">
        <v>0</v>
      </c>
      <c r="T20" s="188">
        <f t="shared" si="1"/>
        <v>0</v>
      </c>
    </row>
    <row r="21" spans="1:20" x14ac:dyDescent="0.2">
      <c r="A21" s="167" t="s">
        <v>30</v>
      </c>
      <c r="B21" s="233">
        <v>0</v>
      </c>
      <c r="C21" s="184">
        <v>0</v>
      </c>
      <c r="D21" s="71">
        <v>0</v>
      </c>
      <c r="E21" s="185">
        <v>0</v>
      </c>
      <c r="F21" s="71">
        <v>0</v>
      </c>
      <c r="G21" s="71">
        <v>31823</v>
      </c>
      <c r="H21" s="71">
        <v>10519</v>
      </c>
      <c r="I21" s="71">
        <v>0</v>
      </c>
      <c r="J21" s="71">
        <v>0</v>
      </c>
      <c r="K21" s="71">
        <v>7315</v>
      </c>
      <c r="L21" s="185">
        <v>0</v>
      </c>
      <c r="M21" s="185">
        <v>3734</v>
      </c>
      <c r="N21" s="71">
        <v>6782</v>
      </c>
      <c r="O21" s="183"/>
      <c r="P21" s="183"/>
      <c r="Q21" s="183">
        <v>1177</v>
      </c>
      <c r="R21" s="190">
        <f t="shared" si="0"/>
        <v>61350</v>
      </c>
      <c r="S21" s="187">
        <v>61992</v>
      </c>
      <c r="T21" s="188">
        <f t="shared" si="1"/>
        <v>642</v>
      </c>
    </row>
    <row r="22" spans="1:20" x14ac:dyDescent="0.2">
      <c r="A22" s="167" t="s">
        <v>31</v>
      </c>
      <c r="B22" s="233">
        <v>0</v>
      </c>
      <c r="C22" s="184">
        <v>0</v>
      </c>
      <c r="D22" s="71">
        <v>12636</v>
      </c>
      <c r="E22" s="185">
        <v>0</v>
      </c>
      <c r="F22" s="71">
        <v>0</v>
      </c>
      <c r="G22" s="71">
        <v>0</v>
      </c>
      <c r="H22" s="71">
        <v>0</v>
      </c>
      <c r="I22" s="71">
        <v>0</v>
      </c>
      <c r="J22" s="71">
        <v>0</v>
      </c>
      <c r="K22" s="71">
        <v>0</v>
      </c>
      <c r="L22" s="185">
        <v>0</v>
      </c>
      <c r="M22" s="185">
        <v>0</v>
      </c>
      <c r="N22" s="71">
        <v>0</v>
      </c>
      <c r="O22" s="183"/>
      <c r="P22" s="183"/>
      <c r="Q22" s="183"/>
      <c r="R22" s="190">
        <f t="shared" si="0"/>
        <v>12636</v>
      </c>
      <c r="S22" s="187">
        <v>15498</v>
      </c>
      <c r="T22" s="188">
        <f t="shared" si="1"/>
        <v>2862</v>
      </c>
    </row>
    <row r="23" spans="1:20" x14ac:dyDescent="0.2">
      <c r="A23" s="167" t="s">
        <v>32</v>
      </c>
      <c r="B23" s="233">
        <v>0</v>
      </c>
      <c r="C23" s="184">
        <v>0</v>
      </c>
      <c r="D23" s="71">
        <v>0</v>
      </c>
      <c r="E23" s="185">
        <v>0</v>
      </c>
      <c r="F23" s="71">
        <v>0</v>
      </c>
      <c r="G23" s="71">
        <v>0</v>
      </c>
      <c r="H23" s="71">
        <v>0</v>
      </c>
      <c r="I23" s="71">
        <v>0</v>
      </c>
      <c r="J23" s="71">
        <v>0</v>
      </c>
      <c r="K23" s="71">
        <v>0</v>
      </c>
      <c r="L23" s="185">
        <v>0</v>
      </c>
      <c r="M23" s="185">
        <v>0</v>
      </c>
      <c r="N23" s="71">
        <v>0</v>
      </c>
      <c r="O23" s="183"/>
      <c r="P23" s="183"/>
      <c r="Q23" s="183"/>
      <c r="R23" s="190">
        <f t="shared" si="0"/>
        <v>0</v>
      </c>
      <c r="S23" s="187">
        <v>0</v>
      </c>
      <c r="T23" s="188">
        <f t="shared" si="1"/>
        <v>0</v>
      </c>
    </row>
    <row r="24" spans="1:20" x14ac:dyDescent="0.2">
      <c r="A24" s="167" t="s">
        <v>33</v>
      </c>
      <c r="B24" s="233">
        <v>0</v>
      </c>
      <c r="C24" s="184">
        <v>0</v>
      </c>
      <c r="D24" s="71">
        <v>0</v>
      </c>
      <c r="E24" s="185">
        <v>0</v>
      </c>
      <c r="F24" s="71">
        <v>0</v>
      </c>
      <c r="G24" s="71">
        <v>0</v>
      </c>
      <c r="H24" s="71">
        <v>0</v>
      </c>
      <c r="I24" s="71">
        <v>10530</v>
      </c>
      <c r="J24" s="71">
        <v>0</v>
      </c>
      <c r="K24" s="71">
        <v>0</v>
      </c>
      <c r="L24" s="185">
        <v>0</v>
      </c>
      <c r="M24" s="185">
        <v>0</v>
      </c>
      <c r="N24" s="71">
        <v>155</v>
      </c>
      <c r="O24" s="183"/>
      <c r="P24" s="183"/>
      <c r="Q24" s="183"/>
      <c r="R24" s="190">
        <f t="shared" si="0"/>
        <v>10685</v>
      </c>
      <c r="S24" s="187">
        <v>12914</v>
      </c>
      <c r="T24" s="188">
        <f t="shared" si="1"/>
        <v>2229</v>
      </c>
    </row>
    <row r="25" spans="1:20" x14ac:dyDescent="0.2">
      <c r="A25" s="167" t="s">
        <v>34</v>
      </c>
      <c r="B25" s="233">
        <v>83</v>
      </c>
      <c r="C25" s="184">
        <v>0</v>
      </c>
      <c r="D25" s="71">
        <v>0</v>
      </c>
      <c r="E25" s="185">
        <v>0</v>
      </c>
      <c r="F25" s="71">
        <v>0</v>
      </c>
      <c r="G25" s="71">
        <v>0</v>
      </c>
      <c r="H25" s="71">
        <v>0</v>
      </c>
      <c r="I25" s="71">
        <v>104</v>
      </c>
      <c r="J25" s="71">
        <v>105</v>
      </c>
      <c r="K25" s="71">
        <v>166</v>
      </c>
      <c r="L25" s="185">
        <v>0</v>
      </c>
      <c r="M25" s="185">
        <v>167</v>
      </c>
      <c r="N25" s="71">
        <v>1229</v>
      </c>
      <c r="O25" s="183">
        <v>224</v>
      </c>
      <c r="P25" s="183"/>
      <c r="Q25" s="183"/>
      <c r="R25" s="190">
        <f t="shared" si="0"/>
        <v>1995</v>
      </c>
      <c r="S25" s="187">
        <v>10331</v>
      </c>
      <c r="T25" s="188">
        <f t="shared" si="1"/>
        <v>8336</v>
      </c>
    </row>
    <row r="26" spans="1:20" x14ac:dyDescent="0.2">
      <c r="A26" s="167" t="s">
        <v>35</v>
      </c>
      <c r="B26" s="233">
        <v>0</v>
      </c>
      <c r="C26" s="184">
        <v>0</v>
      </c>
      <c r="D26" s="71">
        <v>0</v>
      </c>
      <c r="E26" s="185">
        <v>0</v>
      </c>
      <c r="F26" s="71">
        <v>0</v>
      </c>
      <c r="G26" s="71">
        <v>0</v>
      </c>
      <c r="H26" s="71">
        <v>0</v>
      </c>
      <c r="I26" s="71">
        <v>0</v>
      </c>
      <c r="J26" s="71">
        <v>6295</v>
      </c>
      <c r="K26" s="71">
        <v>0</v>
      </c>
      <c r="L26" s="185">
        <v>0</v>
      </c>
      <c r="M26" s="185">
        <v>0</v>
      </c>
      <c r="N26" s="71">
        <v>0</v>
      </c>
      <c r="O26" s="183"/>
      <c r="P26" s="183"/>
      <c r="Q26" s="183"/>
      <c r="R26" s="190">
        <f t="shared" si="0"/>
        <v>6295</v>
      </c>
      <c r="S26" s="187">
        <v>13791</v>
      </c>
      <c r="T26" s="188">
        <f t="shared" si="1"/>
        <v>7496</v>
      </c>
    </row>
    <row r="27" spans="1:20" x14ac:dyDescent="0.2">
      <c r="A27" s="167" t="s">
        <v>36</v>
      </c>
      <c r="B27" s="233">
        <v>0</v>
      </c>
      <c r="C27" s="184">
        <v>0</v>
      </c>
      <c r="D27" s="71">
        <v>0</v>
      </c>
      <c r="E27" s="185">
        <v>0</v>
      </c>
      <c r="F27" s="71">
        <v>0</v>
      </c>
      <c r="G27" s="71">
        <v>0</v>
      </c>
      <c r="H27" s="71">
        <v>0</v>
      </c>
      <c r="I27" s="71">
        <v>0</v>
      </c>
      <c r="J27" s="71">
        <v>0</v>
      </c>
      <c r="K27" s="71">
        <v>0</v>
      </c>
      <c r="L27" s="185">
        <v>0</v>
      </c>
      <c r="M27" s="185">
        <v>0</v>
      </c>
      <c r="N27" s="71">
        <v>0</v>
      </c>
      <c r="O27" s="183"/>
      <c r="P27" s="183"/>
      <c r="Q27" s="183"/>
      <c r="R27" s="190">
        <f t="shared" si="0"/>
        <v>0</v>
      </c>
      <c r="S27" s="187">
        <v>0</v>
      </c>
      <c r="T27" s="188">
        <f t="shared" si="1"/>
        <v>0</v>
      </c>
    </row>
    <row r="28" spans="1:20" x14ac:dyDescent="0.2">
      <c r="A28" s="167" t="s">
        <v>37</v>
      </c>
      <c r="B28" s="233">
        <v>1498</v>
      </c>
      <c r="C28" s="184">
        <v>0</v>
      </c>
      <c r="D28" s="71">
        <v>5233</v>
      </c>
      <c r="E28" s="185">
        <v>211</v>
      </c>
      <c r="F28" s="71">
        <v>400</v>
      </c>
      <c r="G28" s="71">
        <v>506</v>
      </c>
      <c r="H28" s="71">
        <v>1651</v>
      </c>
      <c r="I28" s="71">
        <v>543</v>
      </c>
      <c r="J28" s="71">
        <v>655</v>
      </c>
      <c r="K28" s="71">
        <v>0</v>
      </c>
      <c r="L28" s="185">
        <v>0</v>
      </c>
      <c r="M28" s="185">
        <v>0</v>
      </c>
      <c r="N28" s="71">
        <v>0</v>
      </c>
      <c r="O28" s="183"/>
      <c r="P28" s="183">
        <v>611</v>
      </c>
      <c r="Q28" s="183">
        <v>42</v>
      </c>
      <c r="R28" s="190">
        <f t="shared" si="0"/>
        <v>9852</v>
      </c>
      <c r="S28" s="187">
        <v>12914</v>
      </c>
      <c r="T28" s="188">
        <f t="shared" si="1"/>
        <v>3062</v>
      </c>
    </row>
    <row r="29" spans="1:20" x14ac:dyDescent="0.2">
      <c r="A29" s="167" t="s">
        <v>38</v>
      </c>
      <c r="B29" s="233">
        <v>4027</v>
      </c>
      <c r="C29" s="184">
        <v>0</v>
      </c>
      <c r="D29" s="71">
        <v>0</v>
      </c>
      <c r="E29" s="185">
        <v>0</v>
      </c>
      <c r="F29" s="71">
        <v>1093</v>
      </c>
      <c r="G29" s="71">
        <v>132</v>
      </c>
      <c r="H29" s="71">
        <v>970</v>
      </c>
      <c r="I29" s="71">
        <v>1026</v>
      </c>
      <c r="J29" s="71">
        <v>2014</v>
      </c>
      <c r="K29" s="71">
        <v>639</v>
      </c>
      <c r="L29" s="185">
        <v>1320</v>
      </c>
      <c r="M29" s="185">
        <v>809</v>
      </c>
      <c r="N29" s="71">
        <v>964</v>
      </c>
      <c r="O29" s="183">
        <v>25</v>
      </c>
      <c r="P29" s="183">
        <v>941</v>
      </c>
      <c r="Q29" s="183">
        <v>409</v>
      </c>
      <c r="R29" s="190">
        <f t="shared" si="0"/>
        <v>10342</v>
      </c>
      <c r="S29" s="187">
        <v>15498</v>
      </c>
      <c r="T29" s="188">
        <f t="shared" si="1"/>
        <v>5156</v>
      </c>
    </row>
    <row r="30" spans="1:20" x14ac:dyDescent="0.2">
      <c r="A30" s="167" t="s">
        <v>329</v>
      </c>
      <c r="B30" s="233"/>
      <c r="C30" s="222">
        <v>0</v>
      </c>
      <c r="D30" s="71">
        <v>0</v>
      </c>
      <c r="E30" s="185">
        <v>0</v>
      </c>
      <c r="F30" s="71">
        <v>0</v>
      </c>
      <c r="G30" s="71">
        <v>0</v>
      </c>
      <c r="H30" s="71">
        <v>0</v>
      </c>
      <c r="I30" s="71">
        <v>0</v>
      </c>
      <c r="J30" s="71">
        <v>0</v>
      </c>
      <c r="K30" s="71">
        <v>0</v>
      </c>
      <c r="L30" s="185">
        <v>0</v>
      </c>
      <c r="M30" s="185">
        <v>0</v>
      </c>
      <c r="N30" s="71">
        <v>0</v>
      </c>
      <c r="O30" s="183"/>
      <c r="P30" s="183"/>
      <c r="Q30" s="183"/>
      <c r="R30" s="190">
        <f t="shared" si="0"/>
        <v>0</v>
      </c>
      <c r="S30" s="187">
        <v>7258</v>
      </c>
      <c r="T30" s="188">
        <f t="shared" si="1"/>
        <v>7258</v>
      </c>
    </row>
    <row r="31" spans="1:20" x14ac:dyDescent="0.2">
      <c r="A31" s="167" t="s">
        <v>39</v>
      </c>
      <c r="B31" s="233">
        <v>0</v>
      </c>
      <c r="C31" s="184">
        <v>13690</v>
      </c>
      <c r="D31" s="71">
        <v>0</v>
      </c>
      <c r="E31" s="185">
        <v>0</v>
      </c>
      <c r="F31" s="71">
        <v>0</v>
      </c>
      <c r="G31" s="71">
        <v>0</v>
      </c>
      <c r="H31" s="71">
        <v>0</v>
      </c>
      <c r="I31" s="71">
        <v>0</v>
      </c>
      <c r="J31" s="71">
        <v>0</v>
      </c>
      <c r="K31" s="71">
        <v>0</v>
      </c>
      <c r="L31" s="185">
        <v>0</v>
      </c>
      <c r="M31" s="185">
        <v>0</v>
      </c>
      <c r="N31" s="71">
        <v>2608</v>
      </c>
      <c r="O31" s="183"/>
      <c r="P31" s="183"/>
      <c r="Q31" s="183"/>
      <c r="R31" s="190">
        <f t="shared" si="0"/>
        <v>16298</v>
      </c>
      <c r="S31" s="187">
        <v>16792</v>
      </c>
      <c r="T31" s="188">
        <f t="shared" si="1"/>
        <v>494</v>
      </c>
    </row>
    <row r="32" spans="1:20" x14ac:dyDescent="0.2">
      <c r="A32" s="167" t="s">
        <v>40</v>
      </c>
      <c r="B32" s="233">
        <v>0</v>
      </c>
      <c r="C32" s="184">
        <v>0</v>
      </c>
      <c r="D32" s="71">
        <v>0</v>
      </c>
      <c r="E32" s="185">
        <v>0</v>
      </c>
      <c r="F32" s="71">
        <v>0</v>
      </c>
      <c r="G32" s="71">
        <v>19582</v>
      </c>
      <c r="H32" s="71">
        <v>0</v>
      </c>
      <c r="I32" s="71">
        <v>0</v>
      </c>
      <c r="J32" s="71">
        <v>2532</v>
      </c>
      <c r="K32" s="71">
        <v>0</v>
      </c>
      <c r="L32" s="185">
        <v>0</v>
      </c>
      <c r="M32" s="185">
        <v>1935</v>
      </c>
      <c r="N32" s="71">
        <v>2277</v>
      </c>
      <c r="O32" s="183"/>
      <c r="P32" s="183"/>
      <c r="Q32" s="183">
        <v>796</v>
      </c>
      <c r="R32" s="190">
        <f t="shared" si="0"/>
        <v>27122</v>
      </c>
      <c r="S32" s="187">
        <v>27122</v>
      </c>
      <c r="T32" s="188">
        <f t="shared" si="1"/>
        <v>0</v>
      </c>
    </row>
    <row r="33" spans="1:21" x14ac:dyDescent="0.2">
      <c r="A33" s="167" t="s">
        <v>41</v>
      </c>
      <c r="B33" s="233">
        <v>246</v>
      </c>
      <c r="C33" s="184">
        <v>0</v>
      </c>
      <c r="D33" s="71">
        <v>7399</v>
      </c>
      <c r="E33" s="185">
        <v>0</v>
      </c>
      <c r="F33" s="71">
        <v>184</v>
      </c>
      <c r="G33" s="71">
        <v>183</v>
      </c>
      <c r="H33" s="71">
        <v>123</v>
      </c>
      <c r="I33" s="71">
        <v>209</v>
      </c>
      <c r="J33" s="71">
        <v>147</v>
      </c>
      <c r="K33" s="71">
        <v>16088</v>
      </c>
      <c r="L33" s="185">
        <v>288</v>
      </c>
      <c r="M33" s="185">
        <v>5187</v>
      </c>
      <c r="N33" s="71">
        <v>209</v>
      </c>
      <c r="O33" s="183">
        <v>6048</v>
      </c>
      <c r="P33" s="183"/>
      <c r="Q33" s="183"/>
      <c r="R33" s="190">
        <f t="shared" si="0"/>
        <v>36065</v>
      </c>
      <c r="S33" s="187">
        <v>36354</v>
      </c>
      <c r="T33" s="188">
        <f t="shared" si="1"/>
        <v>289</v>
      </c>
    </row>
    <row r="34" spans="1:21" x14ac:dyDescent="0.2">
      <c r="A34" s="167" t="s">
        <v>42</v>
      </c>
      <c r="B34" s="233">
        <v>0</v>
      </c>
      <c r="C34" s="184">
        <v>0</v>
      </c>
      <c r="D34" s="71">
        <v>0</v>
      </c>
      <c r="E34" s="185">
        <v>0</v>
      </c>
      <c r="F34" s="71">
        <v>0</v>
      </c>
      <c r="G34" s="71">
        <v>0</v>
      </c>
      <c r="H34" s="71">
        <v>0</v>
      </c>
      <c r="I34" s="71">
        <v>0</v>
      </c>
      <c r="J34" s="71">
        <v>0</v>
      </c>
      <c r="K34" s="71">
        <v>0</v>
      </c>
      <c r="L34" s="185">
        <v>0</v>
      </c>
      <c r="M34" s="185">
        <v>0</v>
      </c>
      <c r="N34" s="71">
        <v>0</v>
      </c>
      <c r="O34" s="183"/>
      <c r="P34" s="183"/>
      <c r="Q34" s="183"/>
      <c r="R34" s="190">
        <f t="shared" si="0"/>
        <v>0</v>
      </c>
      <c r="S34" s="187">
        <v>0</v>
      </c>
      <c r="T34" s="188">
        <f t="shared" si="1"/>
        <v>0</v>
      </c>
    </row>
    <row r="35" spans="1:21" x14ac:dyDescent="0.2">
      <c r="A35" s="167" t="s">
        <v>43</v>
      </c>
      <c r="B35" s="233">
        <v>0</v>
      </c>
      <c r="C35" s="184">
        <v>0</v>
      </c>
      <c r="D35" s="71">
        <v>0</v>
      </c>
      <c r="E35" s="185">
        <v>1042</v>
      </c>
      <c r="F35" s="71">
        <v>2522</v>
      </c>
      <c r="G35" s="71">
        <v>1160</v>
      </c>
      <c r="H35" s="71">
        <v>1236</v>
      </c>
      <c r="I35" s="71">
        <v>212</v>
      </c>
      <c r="J35" s="71">
        <v>606</v>
      </c>
      <c r="K35" s="71">
        <v>43</v>
      </c>
      <c r="L35" s="185">
        <v>80</v>
      </c>
      <c r="M35" s="185">
        <v>0</v>
      </c>
      <c r="N35" s="71">
        <v>0</v>
      </c>
      <c r="O35" s="183"/>
      <c r="P35" s="183"/>
      <c r="Q35" s="183">
        <v>106</v>
      </c>
      <c r="R35" s="190">
        <f t="shared" si="0"/>
        <v>7007</v>
      </c>
      <c r="S35" s="187">
        <v>7258</v>
      </c>
      <c r="T35" s="188">
        <f t="shared" si="1"/>
        <v>251</v>
      </c>
    </row>
    <row r="36" spans="1:21" x14ac:dyDescent="0.2">
      <c r="A36" s="167" t="s">
        <v>44</v>
      </c>
      <c r="B36" s="233">
        <v>15786</v>
      </c>
      <c r="C36" s="184">
        <v>0</v>
      </c>
      <c r="D36" s="71">
        <v>271</v>
      </c>
      <c r="E36" s="185">
        <v>29463</v>
      </c>
      <c r="F36" s="71">
        <v>9865</v>
      </c>
      <c r="G36" s="71">
        <v>0</v>
      </c>
      <c r="H36" s="71">
        <v>41</v>
      </c>
      <c r="I36" s="71">
        <v>172</v>
      </c>
      <c r="J36" s="71">
        <v>541</v>
      </c>
      <c r="K36" s="71">
        <v>583</v>
      </c>
      <c r="L36" s="185">
        <v>209</v>
      </c>
      <c r="M36" s="185">
        <v>0</v>
      </c>
      <c r="N36" s="71">
        <v>4502</v>
      </c>
      <c r="O36" s="183">
        <v>5864</v>
      </c>
      <c r="P36" s="183">
        <v>104</v>
      </c>
      <c r="Q36" s="183">
        <v>527</v>
      </c>
      <c r="R36" s="190">
        <f t="shared" si="0"/>
        <v>52142</v>
      </c>
      <c r="S36" s="187">
        <v>52951</v>
      </c>
      <c r="T36" s="188">
        <f t="shared" si="1"/>
        <v>809</v>
      </c>
    </row>
    <row r="37" spans="1:21" x14ac:dyDescent="0.2">
      <c r="A37" s="167" t="s">
        <v>45</v>
      </c>
      <c r="B37" s="233">
        <v>7204</v>
      </c>
      <c r="C37" s="184">
        <v>0</v>
      </c>
      <c r="D37" s="71">
        <v>0</v>
      </c>
      <c r="E37" s="185">
        <v>0</v>
      </c>
      <c r="F37" s="71">
        <v>0</v>
      </c>
      <c r="G37" s="71">
        <v>0</v>
      </c>
      <c r="H37" s="71">
        <v>0</v>
      </c>
      <c r="I37" s="71">
        <v>34986</v>
      </c>
      <c r="J37" s="71">
        <v>36020</v>
      </c>
      <c r="K37" s="71">
        <v>0</v>
      </c>
      <c r="L37" s="185">
        <v>36022</v>
      </c>
      <c r="M37" s="185">
        <v>0</v>
      </c>
      <c r="N37" s="71">
        <v>8208</v>
      </c>
      <c r="O37" s="183"/>
      <c r="P37" s="183"/>
      <c r="Q37" s="183"/>
      <c r="R37" s="190">
        <f t="shared" si="0"/>
        <v>115236</v>
      </c>
      <c r="S37" s="187">
        <v>115236</v>
      </c>
      <c r="T37" s="188">
        <f t="shared" si="1"/>
        <v>0</v>
      </c>
    </row>
    <row r="38" spans="1:21" x14ac:dyDescent="0.2">
      <c r="A38" s="167" t="s">
        <v>46</v>
      </c>
      <c r="B38" s="233">
        <v>0</v>
      </c>
      <c r="C38" s="184">
        <v>0</v>
      </c>
      <c r="D38" s="71">
        <v>24220</v>
      </c>
      <c r="E38" s="185">
        <v>0</v>
      </c>
      <c r="F38" s="71">
        <v>0</v>
      </c>
      <c r="G38" s="71">
        <v>0</v>
      </c>
      <c r="H38" s="71">
        <v>0</v>
      </c>
      <c r="I38" s="71">
        <v>0</v>
      </c>
      <c r="J38" s="71">
        <v>0</v>
      </c>
      <c r="K38" s="71">
        <v>0</v>
      </c>
      <c r="L38" s="185">
        <v>0</v>
      </c>
      <c r="M38" s="185">
        <v>0</v>
      </c>
      <c r="N38" s="71">
        <v>0</v>
      </c>
      <c r="O38" s="183">
        <v>4613</v>
      </c>
      <c r="P38" s="183"/>
      <c r="Q38" s="183">
        <v>871</v>
      </c>
      <c r="R38" s="190">
        <f t="shared" si="0"/>
        <v>29704</v>
      </c>
      <c r="S38" s="187">
        <v>29704</v>
      </c>
      <c r="T38" s="188">
        <f t="shared" si="1"/>
        <v>0</v>
      </c>
    </row>
    <row r="39" spans="1:21" x14ac:dyDescent="0.2">
      <c r="A39" s="167" t="s">
        <v>47</v>
      </c>
      <c r="B39" s="233">
        <v>0</v>
      </c>
      <c r="C39" s="184">
        <v>0</v>
      </c>
      <c r="D39" s="71">
        <v>0</v>
      </c>
      <c r="E39" s="185">
        <v>0</v>
      </c>
      <c r="F39" s="71">
        <v>0</v>
      </c>
      <c r="G39" s="71">
        <v>0</v>
      </c>
      <c r="H39" s="71">
        <v>0</v>
      </c>
      <c r="I39" s="71">
        <v>0</v>
      </c>
      <c r="J39" s="71">
        <v>0</v>
      </c>
      <c r="K39" s="71">
        <v>0</v>
      </c>
      <c r="L39" s="185">
        <v>0</v>
      </c>
      <c r="M39" s="185">
        <v>0</v>
      </c>
      <c r="N39" s="71">
        <v>0</v>
      </c>
      <c r="O39" s="183"/>
      <c r="P39" s="183"/>
      <c r="Q39" s="183"/>
      <c r="R39" s="190">
        <f t="shared" si="0"/>
        <v>0</v>
      </c>
      <c r="S39" s="187">
        <v>0</v>
      </c>
      <c r="T39" s="188">
        <f t="shared" si="1"/>
        <v>0</v>
      </c>
    </row>
    <row r="40" spans="1:21" x14ac:dyDescent="0.2">
      <c r="A40" s="167" t="s">
        <v>49</v>
      </c>
      <c r="B40" s="233"/>
      <c r="C40" s="184">
        <v>0</v>
      </c>
      <c r="D40" s="71">
        <v>0</v>
      </c>
      <c r="E40" s="185">
        <v>0</v>
      </c>
      <c r="F40" s="71">
        <v>0</v>
      </c>
      <c r="G40" s="71">
        <v>0</v>
      </c>
      <c r="H40" s="71">
        <v>0</v>
      </c>
      <c r="I40" s="71">
        <v>0</v>
      </c>
      <c r="J40" s="71">
        <v>0</v>
      </c>
      <c r="K40" s="71">
        <v>0</v>
      </c>
      <c r="L40" s="185">
        <v>0</v>
      </c>
      <c r="M40" s="185">
        <v>0</v>
      </c>
      <c r="N40" s="71">
        <v>0</v>
      </c>
      <c r="O40" s="183"/>
      <c r="P40" s="183"/>
      <c r="Q40" s="183"/>
      <c r="R40" s="190">
        <f t="shared" si="0"/>
        <v>0</v>
      </c>
      <c r="S40" s="187">
        <v>0</v>
      </c>
      <c r="T40" s="188">
        <f t="shared" si="1"/>
        <v>0</v>
      </c>
    </row>
    <row r="41" spans="1:21" x14ac:dyDescent="0.2">
      <c r="A41" s="167" t="s">
        <v>50</v>
      </c>
      <c r="B41" s="233">
        <v>0</v>
      </c>
      <c r="C41" s="184">
        <v>0</v>
      </c>
      <c r="D41" s="71">
        <v>0</v>
      </c>
      <c r="E41" s="185">
        <v>0</v>
      </c>
      <c r="F41" s="71">
        <v>0</v>
      </c>
      <c r="G41" s="71">
        <v>0</v>
      </c>
      <c r="H41" s="71">
        <v>0</v>
      </c>
      <c r="I41" s="71">
        <v>0</v>
      </c>
      <c r="J41" s="71">
        <v>0</v>
      </c>
      <c r="K41" s="71">
        <v>3</v>
      </c>
      <c r="L41" s="185">
        <v>0</v>
      </c>
      <c r="M41" s="185">
        <v>0</v>
      </c>
      <c r="N41" s="71">
        <v>16032</v>
      </c>
      <c r="O41" s="183"/>
      <c r="P41" s="183"/>
      <c r="Q41" s="183"/>
      <c r="R41" s="190">
        <f t="shared" si="0"/>
        <v>16035</v>
      </c>
      <c r="S41" s="187">
        <v>16035</v>
      </c>
      <c r="T41" s="188">
        <f t="shared" si="1"/>
        <v>0</v>
      </c>
    </row>
    <row r="42" spans="1:21" x14ac:dyDescent="0.2">
      <c r="A42" s="167" t="s">
        <v>51</v>
      </c>
      <c r="B42" s="233">
        <v>0</v>
      </c>
      <c r="C42" s="184">
        <v>0</v>
      </c>
      <c r="D42" s="71">
        <v>0</v>
      </c>
      <c r="E42" s="185">
        <v>0</v>
      </c>
      <c r="F42" s="71">
        <v>0</v>
      </c>
      <c r="G42" s="71">
        <v>0</v>
      </c>
      <c r="H42" s="71">
        <v>0</v>
      </c>
      <c r="I42" s="71">
        <v>0</v>
      </c>
      <c r="J42" s="71">
        <v>0</v>
      </c>
      <c r="K42" s="71">
        <v>0</v>
      </c>
      <c r="L42" s="185">
        <v>0</v>
      </c>
      <c r="M42" s="185">
        <v>0</v>
      </c>
      <c r="N42" s="71">
        <v>0</v>
      </c>
      <c r="O42" s="183"/>
      <c r="P42" s="183"/>
      <c r="Q42" s="183"/>
      <c r="R42" s="190">
        <f t="shared" si="0"/>
        <v>0</v>
      </c>
      <c r="S42" s="187">
        <v>0</v>
      </c>
      <c r="T42" s="188">
        <f t="shared" si="1"/>
        <v>0</v>
      </c>
    </row>
    <row r="43" spans="1:21" x14ac:dyDescent="0.2">
      <c r="A43" s="167" t="s">
        <v>52</v>
      </c>
      <c r="B43" s="233">
        <v>0</v>
      </c>
      <c r="C43" s="184">
        <v>0</v>
      </c>
      <c r="D43" s="71">
        <v>0</v>
      </c>
      <c r="E43" s="185">
        <v>0</v>
      </c>
      <c r="F43" s="71">
        <v>0</v>
      </c>
      <c r="G43" s="71">
        <v>0</v>
      </c>
      <c r="H43" s="71">
        <v>0</v>
      </c>
      <c r="I43" s="71">
        <v>0</v>
      </c>
      <c r="J43" s="71">
        <v>0</v>
      </c>
      <c r="K43" s="71">
        <v>0</v>
      </c>
      <c r="L43" s="185">
        <v>0</v>
      </c>
      <c r="M43" s="185">
        <v>0</v>
      </c>
      <c r="N43" s="71">
        <v>0</v>
      </c>
      <c r="O43" s="183"/>
      <c r="P43" s="183"/>
      <c r="Q43" s="183"/>
      <c r="R43" s="190">
        <f t="shared" si="0"/>
        <v>0</v>
      </c>
      <c r="S43" s="187">
        <v>1500</v>
      </c>
      <c r="T43" s="188">
        <f t="shared" si="1"/>
        <v>1500</v>
      </c>
    </row>
    <row r="44" spans="1:21" x14ac:dyDescent="0.2">
      <c r="A44" s="167" t="s">
        <v>53</v>
      </c>
      <c r="B44" s="233">
        <v>0</v>
      </c>
      <c r="C44" s="223">
        <v>12636</v>
      </c>
      <c r="D44" s="71">
        <v>0</v>
      </c>
      <c r="E44" s="185">
        <v>0</v>
      </c>
      <c r="F44" s="71">
        <v>0</v>
      </c>
      <c r="G44" s="71">
        <v>0</v>
      </c>
      <c r="H44" s="71">
        <v>0</v>
      </c>
      <c r="I44" s="71">
        <v>0</v>
      </c>
      <c r="J44" s="71">
        <v>0</v>
      </c>
      <c r="K44" s="71">
        <v>0</v>
      </c>
      <c r="L44" s="185">
        <v>0</v>
      </c>
      <c r="M44" s="185">
        <v>0</v>
      </c>
      <c r="N44" s="71">
        <v>2406</v>
      </c>
      <c r="O44" s="183"/>
      <c r="P44" s="183"/>
      <c r="Q44" s="183"/>
      <c r="R44" s="190">
        <f t="shared" si="0"/>
        <v>15042</v>
      </c>
      <c r="S44" s="187">
        <v>15498</v>
      </c>
      <c r="T44" s="188">
        <f t="shared" si="1"/>
        <v>456</v>
      </c>
    </row>
    <row r="45" spans="1:21" x14ac:dyDescent="0.2">
      <c r="A45" s="182"/>
      <c r="B45" s="224"/>
      <c r="C45" s="225"/>
      <c r="D45" s="71"/>
      <c r="E45" s="71"/>
      <c r="F45" s="71"/>
      <c r="G45" s="71"/>
      <c r="H45" s="71"/>
      <c r="I45" s="71"/>
      <c r="J45" s="71"/>
      <c r="K45" s="71"/>
      <c r="L45" s="71"/>
      <c r="M45" s="226"/>
      <c r="N45" s="226"/>
      <c r="O45" s="224"/>
      <c r="P45" s="224"/>
      <c r="Q45" s="167"/>
      <c r="R45" s="166"/>
      <c r="S45" s="183"/>
      <c r="T45" s="188"/>
    </row>
    <row r="46" spans="1:21" x14ac:dyDescent="0.2">
      <c r="A46" s="201" t="s">
        <v>55</v>
      </c>
      <c r="B46" s="227">
        <f>SUM(B5:B44)</f>
        <v>155115</v>
      </c>
      <c r="C46" s="228">
        <f t="shared" ref="C46:R46" si="2">SUM(C5:C45)</f>
        <v>66914</v>
      </c>
      <c r="D46" s="229">
        <f t="shared" si="2"/>
        <v>195495</v>
      </c>
      <c r="E46" s="229">
        <f t="shared" si="2"/>
        <v>104007</v>
      </c>
      <c r="F46" s="229">
        <f t="shared" si="2"/>
        <v>62869</v>
      </c>
      <c r="G46" s="229">
        <f t="shared" si="2"/>
        <v>71635</v>
      </c>
      <c r="H46" s="229">
        <f t="shared" si="2"/>
        <v>130492</v>
      </c>
      <c r="I46" s="229">
        <f t="shared" si="2"/>
        <v>59037</v>
      </c>
      <c r="J46" s="229">
        <f t="shared" si="2"/>
        <v>84052</v>
      </c>
      <c r="K46" s="229">
        <f t="shared" si="2"/>
        <v>48837</v>
      </c>
      <c r="L46" s="229">
        <f t="shared" si="2"/>
        <v>60794</v>
      </c>
      <c r="M46" s="229">
        <f t="shared" si="2"/>
        <v>28003</v>
      </c>
      <c r="N46" s="229">
        <f t="shared" si="2"/>
        <v>108508</v>
      </c>
      <c r="O46" s="230">
        <f t="shared" si="2"/>
        <v>61112</v>
      </c>
      <c r="P46" s="230">
        <f t="shared" si="2"/>
        <v>4202</v>
      </c>
      <c r="Q46" s="230">
        <f t="shared" si="2"/>
        <v>17999</v>
      </c>
      <c r="R46" s="230">
        <f t="shared" si="2"/>
        <v>1103956</v>
      </c>
      <c r="S46" s="230">
        <f>SUM(S5:S44)</f>
        <v>1207295</v>
      </c>
      <c r="T46" s="230">
        <f>S46-R46</f>
        <v>103339</v>
      </c>
    </row>
    <row r="47" spans="1:21" ht="12.75" customHeight="1" x14ac:dyDescent="0.2">
      <c r="A47" s="173" t="s">
        <v>410</v>
      </c>
      <c r="B47" s="208"/>
      <c r="C47" s="208"/>
      <c r="D47" s="208"/>
      <c r="E47" s="208"/>
      <c r="F47" s="208"/>
      <c r="G47" s="208"/>
      <c r="H47" s="208"/>
      <c r="I47" s="208"/>
      <c r="J47" s="208"/>
      <c r="K47" s="208"/>
      <c r="L47" s="208"/>
      <c r="M47" s="208"/>
      <c r="N47" s="208"/>
      <c r="O47" s="209"/>
      <c r="P47" s="209"/>
      <c r="Q47" s="209"/>
      <c r="R47" s="210"/>
      <c r="S47" s="196"/>
      <c r="T47" s="196"/>
    </row>
    <row r="48" spans="1:21" s="279" customFormat="1" x14ac:dyDescent="0.2">
      <c r="A48" s="299" t="s">
        <v>442</v>
      </c>
      <c r="B48" s="363"/>
      <c r="C48" s="363"/>
      <c r="D48" s="363"/>
      <c r="E48" s="363"/>
      <c r="F48" s="363"/>
      <c r="G48" s="363"/>
      <c r="H48" s="363"/>
      <c r="I48" s="363"/>
      <c r="J48" s="363"/>
      <c r="K48" s="363"/>
      <c r="L48" s="363"/>
      <c r="M48" s="300"/>
      <c r="N48" s="300"/>
      <c r="O48" s="300"/>
      <c r="P48" s="364"/>
      <c r="Q48" s="365"/>
      <c r="U48" s="321"/>
    </row>
    <row r="49" spans="1:20" ht="12.75" customHeight="1" x14ac:dyDescent="0.2">
      <c r="A49" s="6" t="s">
        <v>424</v>
      </c>
      <c r="B49" s="211"/>
      <c r="C49" s="211"/>
      <c r="D49" s="211"/>
      <c r="E49" s="211"/>
      <c r="F49" s="211"/>
      <c r="G49" s="211"/>
      <c r="H49" s="211"/>
      <c r="I49" s="211"/>
      <c r="J49" s="211"/>
      <c r="K49" s="211"/>
      <c r="L49" s="211"/>
      <c r="M49" s="211"/>
      <c r="N49" s="211"/>
      <c r="O49" s="212"/>
      <c r="P49" s="212"/>
      <c r="Q49" s="212"/>
      <c r="R49" s="212"/>
      <c r="S49" s="212"/>
      <c r="T49" s="196"/>
    </row>
    <row r="50" spans="1:20" x14ac:dyDescent="0.2">
      <c r="A50" s="6" t="s">
        <v>330</v>
      </c>
      <c r="B50" s="70"/>
      <c r="C50" s="70"/>
      <c r="D50" s="70"/>
      <c r="E50" s="70"/>
      <c r="F50" s="71"/>
      <c r="G50" s="70"/>
      <c r="H50" s="70"/>
      <c r="I50" s="70"/>
      <c r="J50" s="70"/>
      <c r="K50" s="70"/>
      <c r="L50" s="70"/>
      <c r="M50" s="70"/>
      <c r="N50" s="70"/>
      <c r="O50" s="70"/>
      <c r="P50" s="70"/>
      <c r="Q50" s="70"/>
      <c r="R50" s="71"/>
      <c r="S50" s="71"/>
      <c r="T50" s="70"/>
    </row>
    <row r="51" spans="1:20" x14ac:dyDescent="0.2">
      <c r="A51" s="279" t="s">
        <v>389</v>
      </c>
      <c r="Q51" s="208"/>
    </row>
    <row r="52" spans="1:20" x14ac:dyDescent="0.2">
      <c r="Q52" s="70"/>
    </row>
    <row r="53" spans="1:20" x14ac:dyDescent="0.2">
      <c r="B53" s="265"/>
      <c r="C53" s="265"/>
      <c r="D53" s="265"/>
      <c r="E53" s="265"/>
      <c r="F53" s="265"/>
      <c r="G53" s="265"/>
      <c r="H53" s="265"/>
      <c r="I53" s="265"/>
      <c r="J53" s="265"/>
      <c r="K53" s="265"/>
      <c r="L53" s="265"/>
      <c r="M53" s="265"/>
      <c r="N53" s="265"/>
      <c r="O53" s="265"/>
      <c r="P53" s="265"/>
      <c r="Q53" s="265"/>
      <c r="R53" s="265"/>
      <c r="S53" s="265"/>
      <c r="T53" s="265"/>
    </row>
    <row r="55" spans="1:20" x14ac:dyDescent="0.2">
      <c r="A55" s="173"/>
    </row>
  </sheetData>
  <mergeCells count="2">
    <mergeCell ref="C4:N4"/>
    <mergeCell ref="R2:T2"/>
  </mergeCells>
  <phoneticPr fontId="18" type="noConversion"/>
  <pageMargins left="0.7" right="0.7" top="0.75" bottom="0.75" header="0.3" footer="0.3"/>
  <pageSetup orientation="portrait" horizontalDpi="1200"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pageSetUpPr fitToPage="1"/>
  </sheetPr>
  <dimension ref="A1:AJ51"/>
  <sheetViews>
    <sheetView zoomScale="60" zoomScaleNormal="60" zoomScaleSheetLayoutView="50" workbookViewId="0">
      <pane xSplit="1" ySplit="2" topLeftCell="B3" activePane="bottomRight" state="frozen"/>
      <selection pane="topRight" activeCell="B1" sqref="B1"/>
      <selection pane="bottomLeft" activeCell="A6" sqref="A6"/>
      <selection pane="bottomRight"/>
    </sheetView>
  </sheetViews>
  <sheetFormatPr defaultColWidth="9.140625" defaultRowHeight="12.75" x14ac:dyDescent="0.2"/>
  <cols>
    <col min="1" max="1" width="23.7109375" style="6" customWidth="1"/>
    <col min="2" max="2" width="16" style="6" customWidth="1"/>
    <col min="3" max="3" width="8.7109375" style="6" bestFit="1" customWidth="1"/>
    <col min="4" max="10" width="8" style="6" customWidth="1"/>
    <col min="11" max="11" width="8.7109375" style="6" bestFit="1" customWidth="1"/>
    <col min="12" max="14" width="8" style="6" customWidth="1"/>
    <col min="15" max="15" width="14.7109375" style="6" customWidth="1"/>
    <col min="16" max="16" width="9.42578125" style="6" customWidth="1"/>
    <col min="17" max="18" width="15.85546875" style="6" customWidth="1"/>
    <col min="19" max="19" width="12" style="6" customWidth="1"/>
    <col min="20" max="20" width="16.140625" style="6" bestFit="1" customWidth="1"/>
    <col min="21" max="21" width="13.140625" style="6" customWidth="1"/>
    <col min="22" max="22" width="11.42578125" style="6" customWidth="1"/>
    <col min="23" max="16384" width="9.140625" style="6"/>
  </cols>
  <sheetData>
    <row r="1" spans="1:36" s="2" customFormat="1" ht="12.75" customHeight="1" x14ac:dyDescent="0.2">
      <c r="A1" s="2" t="s">
        <v>429</v>
      </c>
      <c r="R1" s="73"/>
      <c r="T1" s="6"/>
      <c r="U1" s="6"/>
      <c r="V1" s="6"/>
      <c r="W1" s="6"/>
      <c r="X1" s="6"/>
      <c r="Y1" s="6"/>
      <c r="Z1" s="6"/>
      <c r="AA1" s="6"/>
      <c r="AB1" s="6"/>
      <c r="AC1" s="6"/>
      <c r="AD1" s="6"/>
      <c r="AE1" s="6"/>
      <c r="AF1" s="6"/>
      <c r="AG1" s="6"/>
      <c r="AH1" s="6"/>
      <c r="AI1" s="6"/>
      <c r="AJ1" s="6"/>
    </row>
    <row r="2" spans="1:36" ht="37.5" customHeight="1" x14ac:dyDescent="0.2">
      <c r="B2" s="327" t="s">
        <v>421</v>
      </c>
      <c r="C2" s="427" t="s">
        <v>79</v>
      </c>
      <c r="D2" s="428"/>
      <c r="E2" s="428"/>
      <c r="F2" s="428"/>
      <c r="G2" s="428"/>
      <c r="H2" s="428"/>
      <c r="I2" s="428"/>
      <c r="J2" s="428"/>
      <c r="K2" s="428"/>
      <c r="L2" s="428"/>
      <c r="M2" s="428"/>
      <c r="N2" s="428"/>
      <c r="O2" s="429"/>
      <c r="P2" s="425" t="s">
        <v>79</v>
      </c>
      <c r="Q2" s="426"/>
      <c r="R2" s="426"/>
      <c r="S2" s="426"/>
      <c r="T2" s="373" t="s">
        <v>423</v>
      </c>
    </row>
    <row r="3" spans="1:36" ht="38.25" x14ac:dyDescent="0.2">
      <c r="B3" s="161" t="s">
        <v>422</v>
      </c>
      <c r="C3" s="336">
        <v>43739</v>
      </c>
      <c r="D3" s="336">
        <v>43770</v>
      </c>
      <c r="E3" s="336">
        <v>43800</v>
      </c>
      <c r="F3" s="336">
        <v>43831</v>
      </c>
      <c r="G3" s="336">
        <v>43862</v>
      </c>
      <c r="H3" s="336">
        <v>43891</v>
      </c>
      <c r="I3" s="336">
        <v>43922</v>
      </c>
      <c r="J3" s="336">
        <v>43952</v>
      </c>
      <c r="K3" s="336">
        <v>43983</v>
      </c>
      <c r="L3" s="336">
        <v>44013</v>
      </c>
      <c r="M3" s="336">
        <v>44044</v>
      </c>
      <c r="N3" s="336">
        <v>44075</v>
      </c>
      <c r="O3" s="337" t="s">
        <v>426</v>
      </c>
      <c r="P3" s="338" t="s">
        <v>327</v>
      </c>
      <c r="Q3" s="339" t="s">
        <v>63</v>
      </c>
      <c r="R3" s="339" t="s">
        <v>135</v>
      </c>
      <c r="S3" s="340" t="s">
        <v>427</v>
      </c>
      <c r="T3" s="374"/>
    </row>
    <row r="4" spans="1:36" ht="12.75" customHeight="1" x14ac:dyDescent="0.2">
      <c r="A4" s="24"/>
      <c r="B4" s="330"/>
      <c r="C4" s="430" t="s">
        <v>13</v>
      </c>
      <c r="D4" s="431"/>
      <c r="E4" s="431"/>
      <c r="F4" s="431"/>
      <c r="G4" s="431"/>
      <c r="H4" s="431"/>
      <c r="I4" s="431"/>
      <c r="J4" s="431"/>
      <c r="K4" s="431"/>
      <c r="L4" s="431"/>
      <c r="M4" s="431"/>
      <c r="N4" s="431"/>
      <c r="O4" s="432"/>
      <c r="P4" s="332"/>
      <c r="Q4" s="24"/>
      <c r="R4" s="24"/>
      <c r="T4" s="333"/>
    </row>
    <row r="5" spans="1:36" ht="12.75" customHeight="1" x14ac:dyDescent="0.2">
      <c r="A5" s="6" t="s">
        <v>15</v>
      </c>
      <c r="B5" s="323"/>
      <c r="C5" s="328">
        <v>0</v>
      </c>
      <c r="D5" s="26">
        <v>26966</v>
      </c>
      <c r="E5" s="59">
        <v>0</v>
      </c>
      <c r="F5" s="59">
        <v>13739</v>
      </c>
      <c r="G5" s="59">
        <v>0</v>
      </c>
      <c r="H5" s="59">
        <v>3961</v>
      </c>
      <c r="I5" s="59">
        <v>0</v>
      </c>
      <c r="J5" s="59">
        <v>0</v>
      </c>
      <c r="K5" s="59">
        <v>0</v>
      </c>
      <c r="L5" s="59">
        <v>0</v>
      </c>
      <c r="M5" s="59">
        <v>17856</v>
      </c>
      <c r="N5" s="234">
        <v>0</v>
      </c>
      <c r="O5" s="331">
        <v>5020</v>
      </c>
      <c r="P5" s="61">
        <f>SUM(C5:O5)</f>
        <v>67542</v>
      </c>
      <c r="Q5" s="235">
        <v>68472</v>
      </c>
      <c r="R5" s="235">
        <f>Q5-P5</f>
        <v>930</v>
      </c>
      <c r="S5" s="334">
        <f>IF(P5=0,0,100*(P5/Q5))</f>
        <v>98.641780581843676</v>
      </c>
      <c r="T5" s="334">
        <f>B5+P5</f>
        <v>67542</v>
      </c>
      <c r="U5" s="26"/>
      <c r="V5" s="26"/>
    </row>
    <row r="6" spans="1:36" ht="12.75" customHeight="1" x14ac:dyDescent="0.2">
      <c r="A6" s="6" t="s">
        <v>75</v>
      </c>
      <c r="B6" s="323"/>
      <c r="C6" s="328">
        <v>50090</v>
      </c>
      <c r="D6" s="26">
        <v>37312</v>
      </c>
      <c r="E6" s="59">
        <v>0</v>
      </c>
      <c r="F6" s="59">
        <v>0</v>
      </c>
      <c r="G6" s="59">
        <v>0</v>
      </c>
      <c r="H6" s="59">
        <v>0</v>
      </c>
      <c r="I6" s="59">
        <v>0</v>
      </c>
      <c r="J6" s="59">
        <v>0</v>
      </c>
      <c r="K6" s="59">
        <v>0</v>
      </c>
      <c r="L6" s="59">
        <v>0</v>
      </c>
      <c r="M6" s="59">
        <v>0</v>
      </c>
      <c r="N6" s="234">
        <v>30369</v>
      </c>
      <c r="O6" s="331">
        <v>25113</v>
      </c>
      <c r="P6" s="61">
        <f t="shared" ref="P6:P44" si="0">SUM(C6:O6)</f>
        <v>142884</v>
      </c>
      <c r="Q6" s="235">
        <v>142885</v>
      </c>
      <c r="R6" s="235">
        <f t="shared" ref="R6:R44" si="1">Q6-P6</f>
        <v>1</v>
      </c>
      <c r="S6" s="334">
        <f t="shared" ref="S6:S44" si="2">IF(P6=0,0,100*(P6/Q6))</f>
        <v>99.999300136473394</v>
      </c>
      <c r="T6" s="334">
        <f t="shared" ref="T6:T44" si="3">B6+P6</f>
        <v>142884</v>
      </c>
      <c r="U6" s="26"/>
      <c r="V6" s="26"/>
    </row>
    <row r="7" spans="1:36" ht="12.75" customHeight="1" x14ac:dyDescent="0.2">
      <c r="A7" s="6" t="s">
        <v>17</v>
      </c>
      <c r="B7" s="323"/>
      <c r="C7" s="328">
        <v>0</v>
      </c>
      <c r="D7" s="26">
        <v>0</v>
      </c>
      <c r="E7" s="59">
        <v>0</v>
      </c>
      <c r="F7" s="59">
        <v>6053</v>
      </c>
      <c r="G7" s="59">
        <v>0</v>
      </c>
      <c r="H7" s="59">
        <v>0</v>
      </c>
      <c r="I7" s="59">
        <v>0</v>
      </c>
      <c r="J7" s="59">
        <v>0</v>
      </c>
      <c r="K7" s="59">
        <v>0</v>
      </c>
      <c r="L7" s="59">
        <v>3352</v>
      </c>
      <c r="M7" s="59">
        <v>0</v>
      </c>
      <c r="N7" s="234">
        <v>85</v>
      </c>
      <c r="O7" s="331">
        <v>0</v>
      </c>
      <c r="P7" s="61">
        <f t="shared" si="0"/>
        <v>9490</v>
      </c>
      <c r="Q7" s="235">
        <v>11146</v>
      </c>
      <c r="R7" s="235">
        <f t="shared" si="1"/>
        <v>1656</v>
      </c>
      <c r="S7" s="334">
        <f t="shared" si="2"/>
        <v>85.142652072492382</v>
      </c>
      <c r="T7" s="334">
        <f t="shared" si="3"/>
        <v>9490</v>
      </c>
      <c r="U7" s="26"/>
      <c r="V7" s="26"/>
    </row>
    <row r="8" spans="1:36" ht="14.25" x14ac:dyDescent="0.2">
      <c r="A8" s="6" t="s">
        <v>18</v>
      </c>
      <c r="B8" s="323"/>
      <c r="C8" s="328">
        <v>0</v>
      </c>
      <c r="D8" s="26">
        <v>0</v>
      </c>
      <c r="E8" s="59">
        <v>0</v>
      </c>
      <c r="F8" s="59">
        <v>0</v>
      </c>
      <c r="G8" s="59">
        <v>0</v>
      </c>
      <c r="H8" s="59">
        <v>105</v>
      </c>
      <c r="I8" s="59">
        <v>0</v>
      </c>
      <c r="J8" s="59">
        <v>0</v>
      </c>
      <c r="K8" s="59">
        <v>0</v>
      </c>
      <c r="L8" s="59">
        <v>17336</v>
      </c>
      <c r="M8" s="59">
        <v>0</v>
      </c>
      <c r="N8" s="234">
        <v>0</v>
      </c>
      <c r="O8" s="331">
        <v>0</v>
      </c>
      <c r="P8" s="61">
        <f t="shared" si="0"/>
        <v>17441</v>
      </c>
      <c r="Q8" s="235">
        <v>17517</v>
      </c>
      <c r="R8" s="235">
        <f t="shared" si="1"/>
        <v>76</v>
      </c>
      <c r="S8" s="334">
        <f t="shared" si="2"/>
        <v>99.56613575383912</v>
      </c>
      <c r="T8" s="334">
        <f t="shared" si="3"/>
        <v>17441</v>
      </c>
      <c r="U8" s="26"/>
      <c r="V8" s="26"/>
    </row>
    <row r="9" spans="1:36" ht="14.25" x14ac:dyDescent="0.2">
      <c r="A9" s="6" t="s">
        <v>19</v>
      </c>
      <c r="B9" s="323"/>
      <c r="C9" s="328">
        <v>394</v>
      </c>
      <c r="D9" s="26">
        <v>0</v>
      </c>
      <c r="E9" s="59">
        <v>0</v>
      </c>
      <c r="F9" s="59">
        <v>1603</v>
      </c>
      <c r="G9" s="59">
        <v>0</v>
      </c>
      <c r="H9" s="59">
        <v>0</v>
      </c>
      <c r="I9" s="59">
        <v>0</v>
      </c>
      <c r="J9" s="59">
        <v>0</v>
      </c>
      <c r="K9" s="59">
        <v>0</v>
      </c>
      <c r="L9" s="59">
        <v>0</v>
      </c>
      <c r="M9" s="59">
        <v>0</v>
      </c>
      <c r="N9" s="234">
        <v>691</v>
      </c>
      <c r="O9" s="331">
        <v>9284</v>
      </c>
      <c r="P9" s="61">
        <f t="shared" si="0"/>
        <v>11972</v>
      </c>
      <c r="Q9" s="235">
        <v>12738</v>
      </c>
      <c r="R9" s="235">
        <f t="shared" si="1"/>
        <v>766</v>
      </c>
      <c r="S9" s="334">
        <f t="shared" si="2"/>
        <v>93.986497095305381</v>
      </c>
      <c r="T9" s="334">
        <f t="shared" si="3"/>
        <v>11972</v>
      </c>
      <c r="U9" s="26"/>
      <c r="V9" s="26"/>
    </row>
    <row r="10" spans="1:36" ht="14.25" x14ac:dyDescent="0.2">
      <c r="A10" s="6" t="s">
        <v>20</v>
      </c>
      <c r="B10" s="323"/>
      <c r="C10" s="328">
        <v>31962</v>
      </c>
      <c r="D10" s="26">
        <v>37006</v>
      </c>
      <c r="E10" s="59">
        <v>34872</v>
      </c>
      <c r="F10" s="59">
        <v>33480</v>
      </c>
      <c r="G10" s="59">
        <v>0</v>
      </c>
      <c r="H10" s="59">
        <v>0</v>
      </c>
      <c r="I10" s="59">
        <v>26429</v>
      </c>
      <c r="J10" s="59">
        <v>24502</v>
      </c>
      <c r="K10" s="59">
        <v>732</v>
      </c>
      <c r="L10" s="59">
        <v>0</v>
      </c>
      <c r="M10" s="59">
        <v>0</v>
      </c>
      <c r="N10" s="234">
        <v>40272</v>
      </c>
      <c r="O10" s="331">
        <v>79789</v>
      </c>
      <c r="P10" s="61">
        <f t="shared" si="0"/>
        <v>309044</v>
      </c>
      <c r="Q10" s="235">
        <v>310894</v>
      </c>
      <c r="R10" s="235">
        <f t="shared" si="1"/>
        <v>1850</v>
      </c>
      <c r="S10" s="334">
        <f t="shared" si="2"/>
        <v>99.404941877295798</v>
      </c>
      <c r="T10" s="334">
        <f t="shared" si="3"/>
        <v>309044</v>
      </c>
      <c r="U10" s="26"/>
      <c r="V10" s="26"/>
    </row>
    <row r="11" spans="1:36" ht="14.25" x14ac:dyDescent="0.2">
      <c r="A11" s="6" t="s">
        <v>21</v>
      </c>
      <c r="B11" s="323"/>
      <c r="C11" s="328">
        <v>1006</v>
      </c>
      <c r="D11" s="26">
        <v>878</v>
      </c>
      <c r="E11" s="59">
        <v>2086</v>
      </c>
      <c r="F11" s="59">
        <v>2311</v>
      </c>
      <c r="G11" s="59">
        <v>1321</v>
      </c>
      <c r="H11" s="59">
        <v>855</v>
      </c>
      <c r="I11" s="59">
        <v>3336</v>
      </c>
      <c r="J11" s="59">
        <v>4432</v>
      </c>
      <c r="K11" s="59">
        <v>1833</v>
      </c>
      <c r="L11" s="59">
        <v>12207</v>
      </c>
      <c r="M11" s="59">
        <v>3126</v>
      </c>
      <c r="N11" s="234">
        <v>3198</v>
      </c>
      <c r="O11" s="331">
        <v>165</v>
      </c>
      <c r="P11" s="61">
        <f t="shared" si="0"/>
        <v>36754</v>
      </c>
      <c r="Q11" s="235">
        <v>38217</v>
      </c>
      <c r="R11" s="235">
        <f t="shared" si="1"/>
        <v>1463</v>
      </c>
      <c r="S11" s="334">
        <f t="shared" si="2"/>
        <v>96.17186069026873</v>
      </c>
      <c r="T11" s="334">
        <f t="shared" si="3"/>
        <v>36754</v>
      </c>
      <c r="U11" s="26"/>
      <c r="V11" s="26"/>
    </row>
    <row r="12" spans="1:36" ht="14.25" x14ac:dyDescent="0.2">
      <c r="A12" s="6" t="s">
        <v>22</v>
      </c>
      <c r="B12" s="323"/>
      <c r="C12" s="328">
        <v>0</v>
      </c>
      <c r="D12" s="26">
        <v>0</v>
      </c>
      <c r="E12" s="59">
        <v>0</v>
      </c>
      <c r="F12" s="59">
        <v>0</v>
      </c>
      <c r="G12" s="59">
        <v>0</v>
      </c>
      <c r="H12" s="59">
        <v>0</v>
      </c>
      <c r="I12" s="59">
        <v>0</v>
      </c>
      <c r="J12" s="59">
        <v>0</v>
      </c>
      <c r="K12" s="59">
        <v>0</v>
      </c>
      <c r="L12" s="59">
        <v>0</v>
      </c>
      <c r="M12" s="59">
        <v>0</v>
      </c>
      <c r="N12" s="234">
        <v>0</v>
      </c>
      <c r="O12" s="331">
        <v>0</v>
      </c>
      <c r="P12" s="61">
        <f t="shared" si="0"/>
        <v>0</v>
      </c>
      <c r="Q12" s="235">
        <v>0</v>
      </c>
      <c r="R12" s="235">
        <f t="shared" si="1"/>
        <v>0</v>
      </c>
      <c r="S12" s="334">
        <f t="shared" si="2"/>
        <v>0</v>
      </c>
      <c r="T12" s="334">
        <f t="shared" si="3"/>
        <v>0</v>
      </c>
      <c r="U12" s="26"/>
      <c r="V12" s="26"/>
    </row>
    <row r="13" spans="1:36" ht="14.25" x14ac:dyDescent="0.2">
      <c r="A13" s="6" t="s">
        <v>23</v>
      </c>
      <c r="B13" s="323"/>
      <c r="C13" s="328">
        <v>15796</v>
      </c>
      <c r="D13" s="26">
        <v>0</v>
      </c>
      <c r="E13" s="59">
        <v>0</v>
      </c>
      <c r="F13" s="59">
        <v>0</v>
      </c>
      <c r="G13" s="59">
        <v>0</v>
      </c>
      <c r="H13" s="59">
        <v>0</v>
      </c>
      <c r="I13" s="59">
        <v>0</v>
      </c>
      <c r="J13" s="59">
        <v>0</v>
      </c>
      <c r="K13" s="59">
        <v>0</v>
      </c>
      <c r="L13" s="59">
        <v>8088</v>
      </c>
      <c r="M13" s="59">
        <v>0</v>
      </c>
      <c r="N13" s="234">
        <v>0</v>
      </c>
      <c r="O13" s="331">
        <v>0</v>
      </c>
      <c r="P13" s="61">
        <f t="shared" si="0"/>
        <v>23884</v>
      </c>
      <c r="Q13" s="235">
        <v>23885</v>
      </c>
      <c r="R13" s="235">
        <f t="shared" si="1"/>
        <v>1</v>
      </c>
      <c r="S13" s="334">
        <f t="shared" si="2"/>
        <v>99.995813271927986</v>
      </c>
      <c r="T13" s="334">
        <f t="shared" si="3"/>
        <v>23884</v>
      </c>
      <c r="U13" s="26"/>
      <c r="V13" s="26"/>
    </row>
    <row r="14" spans="1:36" ht="14.25" x14ac:dyDescent="0.2">
      <c r="A14" s="6" t="s">
        <v>24</v>
      </c>
      <c r="B14" s="323"/>
      <c r="C14" s="328">
        <v>0</v>
      </c>
      <c r="D14" s="26">
        <v>0</v>
      </c>
      <c r="E14" s="59">
        <v>0</v>
      </c>
      <c r="F14" s="59">
        <v>0</v>
      </c>
      <c r="G14" s="59">
        <v>0</v>
      </c>
      <c r="H14" s="59">
        <v>0</v>
      </c>
      <c r="I14" s="59">
        <v>0</v>
      </c>
      <c r="J14" s="59">
        <v>0</v>
      </c>
      <c r="K14" s="59">
        <v>0</v>
      </c>
      <c r="L14" s="59">
        <v>0</v>
      </c>
      <c r="M14" s="59">
        <v>0</v>
      </c>
      <c r="N14" s="234">
        <v>0</v>
      </c>
      <c r="O14" s="331">
        <v>0</v>
      </c>
      <c r="P14" s="61">
        <f t="shared" si="0"/>
        <v>0</v>
      </c>
      <c r="Q14" s="235">
        <v>0</v>
      </c>
      <c r="R14" s="235">
        <f t="shared" si="1"/>
        <v>0</v>
      </c>
      <c r="S14" s="334">
        <f t="shared" si="2"/>
        <v>0</v>
      </c>
      <c r="T14" s="334">
        <f t="shared" si="3"/>
        <v>0</v>
      </c>
      <c r="U14" s="26"/>
      <c r="V14" s="26"/>
    </row>
    <row r="15" spans="1:36" ht="14.25" x14ac:dyDescent="0.2">
      <c r="A15" s="6" t="s">
        <v>25</v>
      </c>
      <c r="B15" s="323"/>
      <c r="C15" s="328">
        <v>0</v>
      </c>
      <c r="D15" s="26">
        <v>0</v>
      </c>
      <c r="E15" s="59">
        <v>0</v>
      </c>
      <c r="F15" s="59">
        <v>0</v>
      </c>
      <c r="G15" s="59">
        <v>21155</v>
      </c>
      <c r="H15" s="59">
        <v>74640</v>
      </c>
      <c r="I15" s="59">
        <v>18721</v>
      </c>
      <c r="J15" s="59">
        <v>235</v>
      </c>
      <c r="K15" s="59">
        <v>62968</v>
      </c>
      <c r="L15" s="59">
        <v>27903</v>
      </c>
      <c r="M15" s="59">
        <v>11363</v>
      </c>
      <c r="N15" s="234">
        <v>2381</v>
      </c>
      <c r="O15" s="331">
        <v>0</v>
      </c>
      <c r="P15" s="61">
        <f t="shared" si="0"/>
        <v>219366</v>
      </c>
      <c r="Q15" s="235">
        <v>231732</v>
      </c>
      <c r="R15" s="235">
        <f t="shared" si="1"/>
        <v>12366</v>
      </c>
      <c r="S15" s="334">
        <f t="shared" si="2"/>
        <v>94.663663197141517</v>
      </c>
      <c r="T15" s="334">
        <f t="shared" si="3"/>
        <v>219366</v>
      </c>
      <c r="U15" s="26"/>
      <c r="V15" s="26"/>
    </row>
    <row r="16" spans="1:36" ht="14.25" x14ac:dyDescent="0.2">
      <c r="A16" s="6" t="s">
        <v>26</v>
      </c>
      <c r="B16" s="323"/>
      <c r="C16" s="328">
        <v>0</v>
      </c>
      <c r="D16" s="26">
        <v>0</v>
      </c>
      <c r="E16" s="59">
        <v>0</v>
      </c>
      <c r="F16" s="59">
        <v>7412</v>
      </c>
      <c r="G16" s="59">
        <v>2546</v>
      </c>
      <c r="H16" s="59">
        <v>503</v>
      </c>
      <c r="I16" s="59">
        <v>915</v>
      </c>
      <c r="J16" s="59">
        <v>0</v>
      </c>
      <c r="K16" s="59">
        <v>0</v>
      </c>
      <c r="L16" s="59">
        <v>0</v>
      </c>
      <c r="M16" s="59">
        <v>1</v>
      </c>
      <c r="N16" s="234">
        <v>6138</v>
      </c>
      <c r="O16" s="331">
        <v>0</v>
      </c>
      <c r="P16" s="61">
        <f t="shared" si="0"/>
        <v>17515</v>
      </c>
      <c r="Q16" s="235">
        <v>17517</v>
      </c>
      <c r="R16" s="235">
        <f t="shared" si="1"/>
        <v>2</v>
      </c>
      <c r="S16" s="334">
        <f t="shared" si="2"/>
        <v>99.988582519837877</v>
      </c>
      <c r="T16" s="334">
        <f t="shared" si="3"/>
        <v>17515</v>
      </c>
      <c r="U16" s="26"/>
      <c r="V16" s="26"/>
    </row>
    <row r="17" spans="1:22" ht="14.25" x14ac:dyDescent="0.2">
      <c r="A17" s="6" t="s">
        <v>27</v>
      </c>
      <c r="B17" s="323"/>
      <c r="C17" s="328">
        <v>15245</v>
      </c>
      <c r="D17" s="26">
        <v>0</v>
      </c>
      <c r="E17" s="59">
        <v>0</v>
      </c>
      <c r="F17" s="59">
        <v>0</v>
      </c>
      <c r="G17" s="59">
        <v>0</v>
      </c>
      <c r="H17" s="59">
        <v>0</v>
      </c>
      <c r="I17" s="59">
        <v>0</v>
      </c>
      <c r="J17" s="59">
        <v>0</v>
      </c>
      <c r="K17" s="59">
        <v>0</v>
      </c>
      <c r="L17" s="59">
        <v>14022</v>
      </c>
      <c r="M17" s="59">
        <v>12133</v>
      </c>
      <c r="N17" s="234">
        <v>0</v>
      </c>
      <c r="O17" s="331">
        <v>0</v>
      </c>
      <c r="P17" s="61">
        <f t="shared" si="0"/>
        <v>41400</v>
      </c>
      <c r="Q17" s="235">
        <v>41401</v>
      </c>
      <c r="R17" s="235">
        <f t="shared" si="1"/>
        <v>1</v>
      </c>
      <c r="S17" s="334">
        <f t="shared" si="2"/>
        <v>99.997584599405812</v>
      </c>
      <c r="T17" s="334">
        <f t="shared" si="3"/>
        <v>41400</v>
      </c>
      <c r="U17" s="26"/>
      <c r="V17" s="26"/>
    </row>
    <row r="18" spans="1:22" ht="14.25" x14ac:dyDescent="0.2">
      <c r="A18" s="6" t="s">
        <v>78</v>
      </c>
      <c r="B18" s="323">
        <v>2479</v>
      </c>
      <c r="C18" s="328">
        <v>0</v>
      </c>
      <c r="D18" s="26">
        <v>0</v>
      </c>
      <c r="E18" s="59">
        <v>0</v>
      </c>
      <c r="F18" s="59">
        <v>0</v>
      </c>
      <c r="G18" s="59">
        <v>0</v>
      </c>
      <c r="H18" s="59">
        <v>0</v>
      </c>
      <c r="I18" s="59">
        <v>0</v>
      </c>
      <c r="J18" s="59">
        <v>0</v>
      </c>
      <c r="K18" s="59">
        <v>0</v>
      </c>
      <c r="L18" s="59">
        <v>0</v>
      </c>
      <c r="M18" s="59">
        <v>16849</v>
      </c>
      <c r="N18" s="234">
        <v>8622</v>
      </c>
      <c r="O18" s="331">
        <v>0</v>
      </c>
      <c r="P18" s="61">
        <f t="shared" si="0"/>
        <v>25471</v>
      </c>
      <c r="Q18" s="235">
        <v>25478</v>
      </c>
      <c r="R18" s="235">
        <f t="shared" si="1"/>
        <v>7</v>
      </c>
      <c r="S18" s="334">
        <f t="shared" si="2"/>
        <v>99.972525315958876</v>
      </c>
      <c r="T18" s="334">
        <f t="shared" si="3"/>
        <v>27950</v>
      </c>
      <c r="U18" s="26"/>
      <c r="V18" s="26"/>
    </row>
    <row r="19" spans="1:22" ht="14.25" x14ac:dyDescent="0.2">
      <c r="A19" s="6" t="s">
        <v>28</v>
      </c>
      <c r="B19" s="323"/>
      <c r="C19" s="328">
        <v>0</v>
      </c>
      <c r="D19" s="26">
        <v>0</v>
      </c>
      <c r="E19" s="59">
        <v>0</v>
      </c>
      <c r="F19" s="59">
        <v>6036</v>
      </c>
      <c r="G19" s="59">
        <v>0</v>
      </c>
      <c r="H19" s="59">
        <v>0</v>
      </c>
      <c r="I19" s="59">
        <v>0</v>
      </c>
      <c r="J19" s="59">
        <v>0</v>
      </c>
      <c r="K19" s="59">
        <v>0</v>
      </c>
      <c r="L19" s="59">
        <v>1394</v>
      </c>
      <c r="M19" s="59">
        <v>0</v>
      </c>
      <c r="N19" s="234">
        <v>0</v>
      </c>
      <c r="O19" s="331">
        <v>6900</v>
      </c>
      <c r="P19" s="61">
        <f t="shared" si="0"/>
        <v>14330</v>
      </c>
      <c r="Q19" s="235">
        <v>14330</v>
      </c>
      <c r="R19" s="235">
        <f t="shared" si="1"/>
        <v>0</v>
      </c>
      <c r="S19" s="334">
        <f t="shared" si="2"/>
        <v>100</v>
      </c>
      <c r="T19" s="334">
        <f t="shared" si="3"/>
        <v>14330</v>
      </c>
      <c r="U19" s="26"/>
      <c r="V19" s="26"/>
    </row>
    <row r="20" spans="1:22" ht="14.25" x14ac:dyDescent="0.2">
      <c r="A20" s="6" t="s">
        <v>29</v>
      </c>
      <c r="B20" s="323"/>
      <c r="C20" s="328">
        <v>0</v>
      </c>
      <c r="D20" s="26">
        <v>0</v>
      </c>
      <c r="E20" s="59">
        <v>0</v>
      </c>
      <c r="F20" s="59">
        <v>0</v>
      </c>
      <c r="G20" s="59">
        <v>0</v>
      </c>
      <c r="H20" s="59">
        <v>0</v>
      </c>
      <c r="I20" s="59">
        <v>0</v>
      </c>
      <c r="J20" s="59">
        <v>0</v>
      </c>
      <c r="K20" s="59">
        <v>0</v>
      </c>
      <c r="L20" s="59">
        <v>0</v>
      </c>
      <c r="M20" s="59">
        <v>0</v>
      </c>
      <c r="N20" s="234">
        <v>0</v>
      </c>
      <c r="O20" s="331">
        <v>0</v>
      </c>
      <c r="P20" s="61">
        <f t="shared" si="0"/>
        <v>0</v>
      </c>
      <c r="Q20" s="235">
        <v>0</v>
      </c>
      <c r="R20" s="235">
        <f t="shared" si="1"/>
        <v>0</v>
      </c>
      <c r="S20" s="334">
        <f t="shared" si="2"/>
        <v>0</v>
      </c>
      <c r="T20" s="334">
        <f t="shared" si="3"/>
        <v>0</v>
      </c>
      <c r="U20" s="26"/>
      <c r="V20" s="26"/>
    </row>
    <row r="21" spans="1:22" ht="14.25" x14ac:dyDescent="0.2">
      <c r="A21" s="6" t="s">
        <v>30</v>
      </c>
      <c r="B21" s="323"/>
      <c r="C21" s="328">
        <v>253</v>
      </c>
      <c r="D21" s="26">
        <v>8208</v>
      </c>
      <c r="E21" s="59">
        <v>19775</v>
      </c>
      <c r="F21" s="59">
        <v>6851</v>
      </c>
      <c r="G21" s="59">
        <v>0</v>
      </c>
      <c r="H21" s="59">
        <v>6935</v>
      </c>
      <c r="I21" s="59">
        <v>4107</v>
      </c>
      <c r="J21" s="59">
        <v>0</v>
      </c>
      <c r="K21" s="59">
        <v>5623</v>
      </c>
      <c r="L21" s="59">
        <v>24094</v>
      </c>
      <c r="M21" s="59">
        <v>563</v>
      </c>
      <c r="N21" s="234">
        <v>25</v>
      </c>
      <c r="O21" s="331">
        <v>0</v>
      </c>
      <c r="P21" s="61">
        <f t="shared" si="0"/>
        <v>76434</v>
      </c>
      <c r="Q21" s="235">
        <v>76435</v>
      </c>
      <c r="R21" s="235">
        <f t="shared" si="1"/>
        <v>1</v>
      </c>
      <c r="S21" s="334">
        <f t="shared" si="2"/>
        <v>99.998691698829063</v>
      </c>
      <c r="T21" s="334">
        <f t="shared" si="3"/>
        <v>76434</v>
      </c>
      <c r="U21" s="26"/>
      <c r="V21" s="26"/>
    </row>
    <row r="22" spans="1:22" ht="14.25" x14ac:dyDescent="0.2">
      <c r="A22" s="6" t="s">
        <v>31</v>
      </c>
      <c r="B22" s="323">
        <v>1859</v>
      </c>
      <c r="C22" s="328">
        <v>4508</v>
      </c>
      <c r="D22" s="26">
        <v>0</v>
      </c>
      <c r="E22" s="59">
        <v>0</v>
      </c>
      <c r="F22" s="59">
        <v>8128</v>
      </c>
      <c r="G22" s="59">
        <v>0</v>
      </c>
      <c r="H22" s="59">
        <v>0</v>
      </c>
      <c r="I22" s="59">
        <v>0</v>
      </c>
      <c r="J22" s="59">
        <v>0</v>
      </c>
      <c r="K22" s="59">
        <v>0</v>
      </c>
      <c r="L22" s="59">
        <v>0</v>
      </c>
      <c r="M22" s="59">
        <v>0</v>
      </c>
      <c r="N22" s="234">
        <v>6472</v>
      </c>
      <c r="O22" s="331">
        <v>0</v>
      </c>
      <c r="P22" s="61">
        <f t="shared" si="0"/>
        <v>19108</v>
      </c>
      <c r="Q22" s="235">
        <v>19108</v>
      </c>
      <c r="R22" s="235">
        <f t="shared" si="1"/>
        <v>0</v>
      </c>
      <c r="S22" s="334">
        <f t="shared" si="2"/>
        <v>100</v>
      </c>
      <c r="T22" s="334">
        <f t="shared" si="3"/>
        <v>20967</v>
      </c>
      <c r="U22" s="26"/>
      <c r="V22" s="26"/>
    </row>
    <row r="23" spans="1:22" ht="14.25" x14ac:dyDescent="0.2">
      <c r="A23" s="6" t="s">
        <v>32</v>
      </c>
      <c r="B23" s="323"/>
      <c r="C23" s="328">
        <v>0</v>
      </c>
      <c r="D23" s="26">
        <v>0</v>
      </c>
      <c r="E23" s="59">
        <v>0</v>
      </c>
      <c r="F23" s="59">
        <v>0</v>
      </c>
      <c r="G23" s="59">
        <v>0</v>
      </c>
      <c r="H23" s="59">
        <v>0</v>
      </c>
      <c r="I23" s="59">
        <v>0</v>
      </c>
      <c r="J23" s="59">
        <v>0</v>
      </c>
      <c r="K23" s="59">
        <v>0</v>
      </c>
      <c r="L23" s="59">
        <v>0</v>
      </c>
      <c r="M23" s="59">
        <v>0</v>
      </c>
      <c r="N23" s="234">
        <v>0</v>
      </c>
      <c r="O23" s="331">
        <v>0</v>
      </c>
      <c r="P23" s="61">
        <f t="shared" si="0"/>
        <v>0</v>
      </c>
      <c r="Q23" s="235">
        <v>0</v>
      </c>
      <c r="R23" s="235">
        <f t="shared" si="1"/>
        <v>0</v>
      </c>
      <c r="S23" s="334">
        <f t="shared" si="2"/>
        <v>0</v>
      </c>
      <c r="T23" s="334">
        <f t="shared" si="3"/>
        <v>0</v>
      </c>
      <c r="U23" s="26"/>
      <c r="V23" s="26"/>
    </row>
    <row r="24" spans="1:22" ht="14.25" x14ac:dyDescent="0.2">
      <c r="A24" s="6" t="s">
        <v>33</v>
      </c>
      <c r="B24" s="323"/>
      <c r="C24" s="328">
        <v>0</v>
      </c>
      <c r="D24" s="26">
        <v>0</v>
      </c>
      <c r="E24" s="59">
        <v>0</v>
      </c>
      <c r="F24" s="59">
        <v>0</v>
      </c>
      <c r="G24" s="59">
        <v>0</v>
      </c>
      <c r="H24" s="59">
        <v>0</v>
      </c>
      <c r="I24" s="59">
        <v>6374</v>
      </c>
      <c r="J24" s="59">
        <v>5455</v>
      </c>
      <c r="K24" s="59">
        <v>0</v>
      </c>
      <c r="L24" s="59">
        <v>4095</v>
      </c>
      <c r="M24" s="59">
        <v>0</v>
      </c>
      <c r="N24" s="234">
        <v>0</v>
      </c>
      <c r="O24" s="331">
        <v>0</v>
      </c>
      <c r="P24" s="61">
        <f t="shared" si="0"/>
        <v>15924</v>
      </c>
      <c r="Q24" s="235">
        <v>15924</v>
      </c>
      <c r="R24" s="235">
        <f t="shared" si="1"/>
        <v>0</v>
      </c>
      <c r="S24" s="334">
        <f t="shared" si="2"/>
        <v>100</v>
      </c>
      <c r="T24" s="334">
        <f t="shared" si="3"/>
        <v>15924</v>
      </c>
      <c r="U24" s="26"/>
      <c r="V24" s="26"/>
    </row>
    <row r="25" spans="1:22" ht="14.25" x14ac:dyDescent="0.2">
      <c r="A25" s="6" t="s">
        <v>34</v>
      </c>
      <c r="B25" s="323">
        <v>314</v>
      </c>
      <c r="C25" s="328">
        <v>0</v>
      </c>
      <c r="D25" s="26">
        <v>0</v>
      </c>
      <c r="E25" s="59">
        <v>0</v>
      </c>
      <c r="F25" s="59">
        <v>0</v>
      </c>
      <c r="G25" s="59">
        <v>0</v>
      </c>
      <c r="H25" s="59">
        <v>0</v>
      </c>
      <c r="I25" s="59">
        <v>0</v>
      </c>
      <c r="J25" s="59">
        <v>0</v>
      </c>
      <c r="K25" s="59">
        <v>0</v>
      </c>
      <c r="L25" s="59">
        <v>417</v>
      </c>
      <c r="M25" s="59">
        <v>230</v>
      </c>
      <c r="N25" s="234">
        <v>9374</v>
      </c>
      <c r="O25" s="331">
        <v>83</v>
      </c>
      <c r="P25" s="61">
        <f t="shared" si="0"/>
        <v>10104</v>
      </c>
      <c r="Q25" s="235">
        <v>12738</v>
      </c>
      <c r="R25" s="235">
        <f t="shared" si="1"/>
        <v>2634</v>
      </c>
      <c r="S25" s="334">
        <f t="shared" si="2"/>
        <v>79.321714554875172</v>
      </c>
      <c r="T25" s="334">
        <f t="shared" si="3"/>
        <v>10418</v>
      </c>
      <c r="U25" s="26"/>
      <c r="V25" s="26"/>
    </row>
    <row r="26" spans="1:22" ht="14.25" x14ac:dyDescent="0.2">
      <c r="A26" s="6" t="s">
        <v>35</v>
      </c>
      <c r="B26" s="323"/>
      <c r="C26" s="328">
        <v>0</v>
      </c>
      <c r="D26" s="26">
        <v>0</v>
      </c>
      <c r="E26" s="59">
        <v>0</v>
      </c>
      <c r="F26" s="59">
        <v>0</v>
      </c>
      <c r="G26" s="59">
        <v>0</v>
      </c>
      <c r="H26" s="59">
        <v>0</v>
      </c>
      <c r="I26" s="59">
        <v>0</v>
      </c>
      <c r="J26" s="59">
        <v>0</v>
      </c>
      <c r="K26" s="59">
        <v>0</v>
      </c>
      <c r="L26" s="59">
        <v>11215</v>
      </c>
      <c r="M26" s="59">
        <v>0</v>
      </c>
      <c r="N26" s="234">
        <v>0</v>
      </c>
      <c r="O26" s="331">
        <v>0</v>
      </c>
      <c r="P26" s="61">
        <f t="shared" si="0"/>
        <v>11215</v>
      </c>
      <c r="Q26" s="235">
        <v>12609</v>
      </c>
      <c r="R26" s="235">
        <f t="shared" si="1"/>
        <v>1394</v>
      </c>
      <c r="S26" s="334">
        <f t="shared" si="2"/>
        <v>88.9444047902292</v>
      </c>
      <c r="T26" s="334">
        <f t="shared" si="3"/>
        <v>11215</v>
      </c>
      <c r="U26" s="26"/>
      <c r="V26" s="26"/>
    </row>
    <row r="27" spans="1:22" ht="14.25" x14ac:dyDescent="0.2">
      <c r="A27" s="6" t="s">
        <v>36</v>
      </c>
      <c r="B27" s="323"/>
      <c r="C27" s="328">
        <v>0</v>
      </c>
      <c r="D27" s="26">
        <v>0</v>
      </c>
      <c r="E27" s="59">
        <v>0</v>
      </c>
      <c r="F27" s="59">
        <v>0</v>
      </c>
      <c r="G27" s="59">
        <v>0</v>
      </c>
      <c r="H27" s="59">
        <v>0</v>
      </c>
      <c r="I27" s="59">
        <v>0</v>
      </c>
      <c r="J27" s="59">
        <v>0</v>
      </c>
      <c r="K27" s="59">
        <v>0</v>
      </c>
      <c r="L27" s="59">
        <v>0</v>
      </c>
      <c r="M27" s="59">
        <v>0</v>
      </c>
      <c r="N27" s="234">
        <v>0</v>
      </c>
      <c r="O27" s="331">
        <v>0</v>
      </c>
      <c r="P27" s="61">
        <f t="shared" si="0"/>
        <v>0</v>
      </c>
      <c r="Q27" s="235">
        <v>0</v>
      </c>
      <c r="R27" s="235">
        <f t="shared" si="1"/>
        <v>0</v>
      </c>
      <c r="S27" s="334">
        <f t="shared" si="2"/>
        <v>0</v>
      </c>
      <c r="T27" s="334">
        <f t="shared" si="3"/>
        <v>0</v>
      </c>
      <c r="U27" s="26"/>
      <c r="V27" s="26"/>
    </row>
    <row r="28" spans="1:22" ht="14.25" x14ac:dyDescent="0.2">
      <c r="A28" s="6" t="s">
        <v>37</v>
      </c>
      <c r="B28" s="323">
        <v>2233</v>
      </c>
      <c r="C28" s="328">
        <v>7270</v>
      </c>
      <c r="D28" s="26">
        <v>300</v>
      </c>
      <c r="E28" s="59">
        <v>536</v>
      </c>
      <c r="F28" s="59">
        <v>334</v>
      </c>
      <c r="G28" s="59">
        <v>214</v>
      </c>
      <c r="H28" s="59">
        <v>1105</v>
      </c>
      <c r="I28" s="59">
        <v>1211</v>
      </c>
      <c r="J28" s="59">
        <v>502</v>
      </c>
      <c r="K28" s="59">
        <v>24</v>
      </c>
      <c r="L28" s="59">
        <v>191</v>
      </c>
      <c r="M28" s="59">
        <v>210</v>
      </c>
      <c r="N28" s="234">
        <v>2146</v>
      </c>
      <c r="O28" s="331">
        <v>1498</v>
      </c>
      <c r="P28" s="61">
        <f t="shared" si="0"/>
        <v>15541</v>
      </c>
      <c r="Q28" s="235">
        <v>15924</v>
      </c>
      <c r="R28" s="235">
        <f t="shared" si="1"/>
        <v>383</v>
      </c>
      <c r="S28" s="334">
        <f t="shared" si="2"/>
        <v>97.594825420748549</v>
      </c>
      <c r="T28" s="334">
        <f t="shared" si="3"/>
        <v>17774</v>
      </c>
      <c r="U28" s="26"/>
      <c r="V28" s="26"/>
    </row>
    <row r="29" spans="1:22" ht="14.25" x14ac:dyDescent="0.2">
      <c r="A29" s="6" t="s">
        <v>38</v>
      </c>
      <c r="B29" s="323"/>
      <c r="C29" s="328">
        <v>572</v>
      </c>
      <c r="D29" s="26">
        <v>948</v>
      </c>
      <c r="E29" s="59">
        <v>941</v>
      </c>
      <c r="F29" s="59">
        <v>280</v>
      </c>
      <c r="G29" s="59">
        <v>1121</v>
      </c>
      <c r="H29" s="59">
        <v>465</v>
      </c>
      <c r="I29" s="59">
        <v>1434</v>
      </c>
      <c r="J29" s="59">
        <v>616</v>
      </c>
      <c r="K29" s="59">
        <v>683</v>
      </c>
      <c r="L29" s="59">
        <v>2591</v>
      </c>
      <c r="M29" s="59">
        <v>2246</v>
      </c>
      <c r="N29" s="234">
        <v>0</v>
      </c>
      <c r="O29" s="331">
        <v>4027</v>
      </c>
      <c r="P29" s="61">
        <f t="shared" si="0"/>
        <v>15924</v>
      </c>
      <c r="Q29" s="235">
        <v>19108</v>
      </c>
      <c r="R29" s="235">
        <f t="shared" si="1"/>
        <v>3184</v>
      </c>
      <c r="S29" s="334">
        <f t="shared" si="2"/>
        <v>83.336822273393338</v>
      </c>
      <c r="T29" s="334">
        <f t="shared" si="3"/>
        <v>15924</v>
      </c>
      <c r="U29" s="26"/>
      <c r="V29" s="26"/>
    </row>
    <row r="30" spans="1:22" ht="14.25" x14ac:dyDescent="0.2">
      <c r="A30" s="6" t="s">
        <v>81</v>
      </c>
      <c r="B30" s="323"/>
      <c r="C30" s="328">
        <v>0</v>
      </c>
      <c r="D30" s="26">
        <v>0</v>
      </c>
      <c r="E30" s="59">
        <v>0</v>
      </c>
      <c r="F30" s="59">
        <v>0</v>
      </c>
      <c r="G30" s="59">
        <v>0</v>
      </c>
      <c r="H30" s="59">
        <v>0</v>
      </c>
      <c r="I30" s="59">
        <v>0</v>
      </c>
      <c r="J30" s="59">
        <v>0</v>
      </c>
      <c r="K30" s="59">
        <v>0</v>
      </c>
      <c r="L30" s="59">
        <v>0</v>
      </c>
      <c r="M30" s="59">
        <v>0</v>
      </c>
      <c r="N30" s="234">
        <v>0</v>
      </c>
      <c r="O30" s="331"/>
      <c r="P30" s="61">
        <f t="shared" si="0"/>
        <v>0</v>
      </c>
      <c r="Q30" s="235">
        <v>7258</v>
      </c>
      <c r="R30" s="235">
        <f t="shared" si="1"/>
        <v>7258</v>
      </c>
      <c r="S30" s="334">
        <f t="shared" si="2"/>
        <v>0</v>
      </c>
      <c r="T30" s="334">
        <f t="shared" si="3"/>
        <v>0</v>
      </c>
      <c r="U30" s="26"/>
      <c r="V30" s="26"/>
    </row>
    <row r="31" spans="1:22" ht="14.25" x14ac:dyDescent="0.2">
      <c r="A31" s="6" t="s">
        <v>39</v>
      </c>
      <c r="B31" s="323">
        <v>683</v>
      </c>
      <c r="C31" s="328">
        <v>13690</v>
      </c>
      <c r="D31" s="26">
        <v>0</v>
      </c>
      <c r="E31" s="59">
        <v>0</v>
      </c>
      <c r="F31" s="59">
        <v>0</v>
      </c>
      <c r="G31" s="59">
        <v>0</v>
      </c>
      <c r="H31" s="59">
        <v>0</v>
      </c>
      <c r="I31" s="59">
        <v>0</v>
      </c>
      <c r="J31" s="59">
        <v>0</v>
      </c>
      <c r="K31" s="59">
        <v>0</v>
      </c>
      <c r="L31" s="59">
        <v>0</v>
      </c>
      <c r="M31" s="59">
        <v>0</v>
      </c>
      <c r="N31" s="234">
        <v>6588</v>
      </c>
      <c r="O31" s="331">
        <v>0</v>
      </c>
      <c r="P31" s="61">
        <f t="shared" si="0"/>
        <v>20278</v>
      </c>
      <c r="Q31" s="235">
        <v>20701</v>
      </c>
      <c r="R31" s="235">
        <f t="shared" si="1"/>
        <v>423</v>
      </c>
      <c r="S31" s="334">
        <f t="shared" si="2"/>
        <v>97.956620453118205</v>
      </c>
      <c r="T31" s="334">
        <f t="shared" si="3"/>
        <v>20961</v>
      </c>
      <c r="U31" s="26"/>
      <c r="V31" s="26"/>
    </row>
    <row r="32" spans="1:22" ht="14.25" x14ac:dyDescent="0.2">
      <c r="A32" s="6" t="s">
        <v>40</v>
      </c>
      <c r="B32" s="323"/>
      <c r="C32" s="328">
        <v>1677</v>
      </c>
      <c r="D32" s="26">
        <v>15373</v>
      </c>
      <c r="E32" s="59">
        <v>0</v>
      </c>
      <c r="F32" s="59">
        <v>0</v>
      </c>
      <c r="G32" s="59">
        <v>0</v>
      </c>
      <c r="H32" s="59">
        <v>2532</v>
      </c>
      <c r="I32" s="59">
        <v>1956</v>
      </c>
      <c r="J32" s="59">
        <v>0</v>
      </c>
      <c r="K32" s="59">
        <v>11901</v>
      </c>
      <c r="L32" s="59">
        <v>0</v>
      </c>
      <c r="M32" s="59">
        <v>0</v>
      </c>
      <c r="N32" s="234">
        <v>-0.18540999999822816</v>
      </c>
      <c r="O32" s="331">
        <v>0</v>
      </c>
      <c r="P32" s="61">
        <f t="shared" si="0"/>
        <v>33438.814590000002</v>
      </c>
      <c r="Q32" s="235">
        <v>33439</v>
      </c>
      <c r="R32" s="235">
        <f t="shared" si="1"/>
        <v>0.18540999999822816</v>
      </c>
      <c r="S32" s="334">
        <f t="shared" si="2"/>
        <v>99.999445527677267</v>
      </c>
      <c r="T32" s="334">
        <f t="shared" si="3"/>
        <v>33438.814590000002</v>
      </c>
      <c r="U32" s="26"/>
      <c r="V32" s="26"/>
    </row>
    <row r="33" spans="1:36" ht="14.25" x14ac:dyDescent="0.2">
      <c r="A33" s="6" t="s">
        <v>41</v>
      </c>
      <c r="B33" s="323"/>
      <c r="C33" s="328">
        <v>0</v>
      </c>
      <c r="D33" s="26">
        <v>0</v>
      </c>
      <c r="E33" s="59">
        <v>0</v>
      </c>
      <c r="F33" s="59">
        <v>9227</v>
      </c>
      <c r="G33" s="59">
        <v>393</v>
      </c>
      <c r="H33" s="59">
        <v>4654</v>
      </c>
      <c r="I33" s="59">
        <v>909</v>
      </c>
      <c r="J33" s="59">
        <v>26</v>
      </c>
      <c r="K33" s="59">
        <v>20057</v>
      </c>
      <c r="L33" s="59">
        <v>356</v>
      </c>
      <c r="M33" s="59">
        <v>205</v>
      </c>
      <c r="N33" s="234">
        <v>445</v>
      </c>
      <c r="O33" s="331">
        <v>246</v>
      </c>
      <c r="P33" s="61">
        <f t="shared" si="0"/>
        <v>36518</v>
      </c>
      <c r="Q33" s="235">
        <v>43240</v>
      </c>
      <c r="R33" s="235">
        <f t="shared" si="1"/>
        <v>6722</v>
      </c>
      <c r="S33" s="334">
        <f t="shared" si="2"/>
        <v>84.454209065679933</v>
      </c>
      <c r="T33" s="334">
        <f t="shared" si="3"/>
        <v>36518</v>
      </c>
      <c r="U33" s="26"/>
      <c r="V33" s="26"/>
    </row>
    <row r="34" spans="1:36" ht="14.25" x14ac:dyDescent="0.2">
      <c r="A34" s="6" t="s">
        <v>42</v>
      </c>
      <c r="B34" s="323"/>
      <c r="C34" s="328">
        <v>0</v>
      </c>
      <c r="D34" s="26">
        <v>0</v>
      </c>
      <c r="E34" s="59">
        <v>0</v>
      </c>
      <c r="F34" s="59">
        <v>0</v>
      </c>
      <c r="G34" s="59">
        <v>0</v>
      </c>
      <c r="H34" s="59">
        <v>0</v>
      </c>
      <c r="I34" s="59">
        <v>0</v>
      </c>
      <c r="J34" s="59">
        <v>0</v>
      </c>
      <c r="K34" s="59">
        <v>0</v>
      </c>
      <c r="L34" s="59">
        <v>0</v>
      </c>
      <c r="M34" s="59">
        <v>0</v>
      </c>
      <c r="N34" s="234">
        <v>0</v>
      </c>
      <c r="O34" s="331">
        <v>0</v>
      </c>
      <c r="P34" s="61">
        <f t="shared" si="0"/>
        <v>0</v>
      </c>
      <c r="Q34" s="235">
        <v>0</v>
      </c>
      <c r="R34" s="235">
        <f t="shared" si="1"/>
        <v>0</v>
      </c>
      <c r="S34" s="334">
        <f t="shared" si="2"/>
        <v>0</v>
      </c>
      <c r="T34" s="334">
        <f t="shared" si="3"/>
        <v>0</v>
      </c>
      <c r="U34" s="26"/>
      <c r="V34" s="26"/>
    </row>
    <row r="35" spans="1:36" ht="14.25" x14ac:dyDescent="0.2">
      <c r="A35" s="6" t="s">
        <v>43</v>
      </c>
      <c r="B35" s="323"/>
      <c r="C35" s="328">
        <v>1958</v>
      </c>
      <c r="D35" s="26">
        <v>0</v>
      </c>
      <c r="E35" s="59">
        <v>0</v>
      </c>
      <c r="F35" s="59">
        <v>601</v>
      </c>
      <c r="G35" s="59">
        <v>358</v>
      </c>
      <c r="H35" s="59">
        <v>85</v>
      </c>
      <c r="I35" s="59">
        <v>270</v>
      </c>
      <c r="J35" s="59">
        <v>0</v>
      </c>
      <c r="K35" s="59">
        <v>43</v>
      </c>
      <c r="L35" s="59">
        <v>0</v>
      </c>
      <c r="M35" s="59">
        <v>0</v>
      </c>
      <c r="N35" s="234">
        <v>1696</v>
      </c>
      <c r="O35" s="331">
        <v>0</v>
      </c>
      <c r="P35" s="61">
        <f t="shared" si="0"/>
        <v>5011</v>
      </c>
      <c r="Q35" s="235">
        <v>7258</v>
      </c>
      <c r="R35" s="235">
        <f t="shared" si="1"/>
        <v>2247</v>
      </c>
      <c r="S35" s="334">
        <f t="shared" si="2"/>
        <v>69.041058142739047</v>
      </c>
      <c r="T35" s="334">
        <f t="shared" si="3"/>
        <v>5011</v>
      </c>
      <c r="U35" s="26"/>
      <c r="V35" s="26"/>
    </row>
    <row r="36" spans="1:36" ht="14.25" x14ac:dyDescent="0.2">
      <c r="A36" s="6" t="s">
        <v>44</v>
      </c>
      <c r="B36" s="323">
        <v>6880</v>
      </c>
      <c r="C36" s="328">
        <v>8844</v>
      </c>
      <c r="D36" s="26">
        <v>0</v>
      </c>
      <c r="E36" s="59">
        <v>23967</v>
      </c>
      <c r="F36" s="59">
        <v>21</v>
      </c>
      <c r="G36" s="59">
        <v>437</v>
      </c>
      <c r="H36" s="59">
        <v>105</v>
      </c>
      <c r="I36" s="59">
        <v>61</v>
      </c>
      <c r="J36" s="59">
        <v>95</v>
      </c>
      <c r="K36" s="59">
        <v>235</v>
      </c>
      <c r="L36" s="59">
        <v>60</v>
      </c>
      <c r="M36" s="59">
        <v>156</v>
      </c>
      <c r="N36" s="234">
        <v>15511</v>
      </c>
      <c r="O36" s="331">
        <v>15786</v>
      </c>
      <c r="P36" s="61">
        <f t="shared" si="0"/>
        <v>65278</v>
      </c>
      <c r="Q36" s="235">
        <v>65288</v>
      </c>
      <c r="R36" s="235">
        <f t="shared" si="1"/>
        <v>10</v>
      </c>
      <c r="S36" s="334">
        <f t="shared" si="2"/>
        <v>99.984683249601773</v>
      </c>
      <c r="T36" s="334">
        <f t="shared" si="3"/>
        <v>72158</v>
      </c>
      <c r="U36" s="26"/>
      <c r="V36" s="26"/>
    </row>
    <row r="37" spans="1:36" ht="14.25" x14ac:dyDescent="0.2">
      <c r="A37" s="6" t="s">
        <v>45</v>
      </c>
      <c r="B37" s="323"/>
      <c r="C37" s="328">
        <v>0</v>
      </c>
      <c r="D37" s="26">
        <v>0</v>
      </c>
      <c r="E37" s="59">
        <v>0</v>
      </c>
      <c r="F37" s="59">
        <v>0</v>
      </c>
      <c r="G37" s="59">
        <v>0</v>
      </c>
      <c r="H37" s="59">
        <v>0</v>
      </c>
      <c r="I37" s="59">
        <v>0</v>
      </c>
      <c r="J37" s="59">
        <v>35215</v>
      </c>
      <c r="K37" s="59">
        <v>0</v>
      </c>
      <c r="L37" s="59">
        <v>33957</v>
      </c>
      <c r="M37" s="59">
        <v>0</v>
      </c>
      <c r="N37" s="234">
        <v>36206</v>
      </c>
      <c r="O37" s="331">
        <v>7204</v>
      </c>
      <c r="P37" s="61">
        <f t="shared" si="0"/>
        <v>112582</v>
      </c>
      <c r="Q37" s="235">
        <v>142160</v>
      </c>
      <c r="R37" s="235">
        <f t="shared" si="1"/>
        <v>29578</v>
      </c>
      <c r="S37" s="334">
        <f t="shared" si="2"/>
        <v>79.193866066404055</v>
      </c>
      <c r="T37" s="334">
        <f t="shared" si="3"/>
        <v>112582</v>
      </c>
      <c r="U37" s="26"/>
      <c r="V37" s="26"/>
    </row>
    <row r="38" spans="1:36" ht="14.25" x14ac:dyDescent="0.2">
      <c r="A38" s="6" t="s">
        <v>46</v>
      </c>
      <c r="B38" s="323">
        <v>3563</v>
      </c>
      <c r="C38" s="328">
        <v>20657</v>
      </c>
      <c r="D38" s="26">
        <v>0</v>
      </c>
      <c r="E38" s="59">
        <v>0</v>
      </c>
      <c r="F38" s="59">
        <v>0</v>
      </c>
      <c r="G38" s="59">
        <v>0</v>
      </c>
      <c r="H38" s="59">
        <v>0</v>
      </c>
      <c r="I38" s="59">
        <v>0</v>
      </c>
      <c r="J38" s="59">
        <v>0</v>
      </c>
      <c r="K38" s="59">
        <v>0</v>
      </c>
      <c r="L38" s="59">
        <v>0</v>
      </c>
      <c r="M38" s="59">
        <v>12405</v>
      </c>
      <c r="N38" s="234">
        <v>3563</v>
      </c>
      <c r="O38" s="331">
        <v>0</v>
      </c>
      <c r="P38" s="61">
        <f t="shared" si="0"/>
        <v>36625</v>
      </c>
      <c r="Q38" s="235">
        <v>36625</v>
      </c>
      <c r="R38" s="235">
        <f t="shared" si="1"/>
        <v>0</v>
      </c>
      <c r="S38" s="334">
        <f t="shared" si="2"/>
        <v>100</v>
      </c>
      <c r="T38" s="334">
        <f t="shared" si="3"/>
        <v>40188</v>
      </c>
      <c r="U38" s="26"/>
      <c r="V38" s="26"/>
    </row>
    <row r="39" spans="1:36" ht="15" x14ac:dyDescent="0.2">
      <c r="A39" s="6" t="s">
        <v>47</v>
      </c>
      <c r="B39" s="324"/>
      <c r="C39" s="328">
        <v>0</v>
      </c>
      <c r="D39" s="26">
        <v>0</v>
      </c>
      <c r="E39" s="59">
        <v>0</v>
      </c>
      <c r="F39" s="59">
        <v>0</v>
      </c>
      <c r="G39" s="59">
        <v>0</v>
      </c>
      <c r="H39" s="59">
        <v>0</v>
      </c>
      <c r="I39" s="59">
        <v>0</v>
      </c>
      <c r="J39" s="59">
        <v>0</v>
      </c>
      <c r="K39" s="59">
        <v>0</v>
      </c>
      <c r="L39" s="59">
        <v>0</v>
      </c>
      <c r="M39" s="59">
        <v>0</v>
      </c>
      <c r="N39" s="234">
        <v>0</v>
      </c>
      <c r="O39" s="331">
        <v>0</v>
      </c>
      <c r="P39" s="61">
        <f t="shared" si="0"/>
        <v>0</v>
      </c>
      <c r="Q39" s="235">
        <v>0</v>
      </c>
      <c r="R39" s="235">
        <f t="shared" si="1"/>
        <v>0</v>
      </c>
      <c r="S39" s="334">
        <f t="shared" si="2"/>
        <v>0</v>
      </c>
      <c r="T39" s="334">
        <f t="shared" si="3"/>
        <v>0</v>
      </c>
      <c r="U39" s="26"/>
      <c r="V39" s="26"/>
    </row>
    <row r="40" spans="1:36" ht="14.25" x14ac:dyDescent="0.2">
      <c r="A40" s="6" t="s">
        <v>49</v>
      </c>
      <c r="B40" s="323"/>
      <c r="C40" s="328">
        <v>0</v>
      </c>
      <c r="D40" s="26">
        <v>0</v>
      </c>
      <c r="E40" s="59">
        <v>0</v>
      </c>
      <c r="F40" s="59">
        <v>0</v>
      </c>
      <c r="G40" s="59">
        <v>0</v>
      </c>
      <c r="H40" s="59">
        <v>0</v>
      </c>
      <c r="I40" s="59">
        <v>0</v>
      </c>
      <c r="J40" s="59">
        <v>0</v>
      </c>
      <c r="K40" s="59">
        <v>0</v>
      </c>
      <c r="L40" s="59">
        <v>0</v>
      </c>
      <c r="M40" s="59">
        <v>0</v>
      </c>
      <c r="N40" s="234">
        <v>0</v>
      </c>
      <c r="O40" s="331"/>
      <c r="P40" s="61">
        <f t="shared" si="0"/>
        <v>0</v>
      </c>
      <c r="Q40" s="235">
        <v>0</v>
      </c>
      <c r="R40" s="235">
        <f t="shared" si="1"/>
        <v>0</v>
      </c>
      <c r="S40" s="334">
        <f t="shared" si="2"/>
        <v>0</v>
      </c>
      <c r="T40" s="334">
        <f t="shared" si="3"/>
        <v>0</v>
      </c>
      <c r="U40" s="26"/>
      <c r="V40" s="26"/>
    </row>
    <row r="41" spans="1:36" ht="14.25" x14ac:dyDescent="0.2">
      <c r="A41" s="6" t="s">
        <v>50</v>
      </c>
      <c r="B41" s="323">
        <v>16488</v>
      </c>
      <c r="C41" s="328">
        <v>0</v>
      </c>
      <c r="D41" s="26">
        <v>0</v>
      </c>
      <c r="E41" s="59">
        <v>0</v>
      </c>
      <c r="F41" s="59">
        <v>0</v>
      </c>
      <c r="G41" s="59">
        <v>0</v>
      </c>
      <c r="H41" s="59">
        <v>0</v>
      </c>
      <c r="I41" s="59">
        <v>0</v>
      </c>
      <c r="J41" s="59">
        <v>0</v>
      </c>
      <c r="K41" s="59">
        <v>0</v>
      </c>
      <c r="L41" s="59">
        <v>0</v>
      </c>
      <c r="M41" s="59">
        <v>0</v>
      </c>
      <c r="N41" s="234">
        <v>22293</v>
      </c>
      <c r="O41" s="331">
        <v>0</v>
      </c>
      <c r="P41" s="61">
        <f t="shared" si="0"/>
        <v>22293</v>
      </c>
      <c r="Q41" s="235">
        <v>22293</v>
      </c>
      <c r="R41" s="235">
        <f t="shared" si="1"/>
        <v>0</v>
      </c>
      <c r="S41" s="334">
        <f t="shared" si="2"/>
        <v>100</v>
      </c>
      <c r="T41" s="334">
        <f t="shared" si="3"/>
        <v>38781</v>
      </c>
      <c r="U41" s="26"/>
      <c r="V41" s="26"/>
    </row>
    <row r="42" spans="1:36" ht="14.25" x14ac:dyDescent="0.2">
      <c r="A42" s="6" t="s">
        <v>51</v>
      </c>
      <c r="B42" s="323"/>
      <c r="C42" s="328">
        <v>0</v>
      </c>
      <c r="D42" s="26">
        <v>0</v>
      </c>
      <c r="E42" s="59">
        <v>0</v>
      </c>
      <c r="F42" s="59">
        <v>0</v>
      </c>
      <c r="G42" s="59">
        <v>0</v>
      </c>
      <c r="H42" s="59">
        <v>0</v>
      </c>
      <c r="I42" s="59">
        <v>0</v>
      </c>
      <c r="J42" s="59">
        <v>0</v>
      </c>
      <c r="K42" s="59">
        <v>0</v>
      </c>
      <c r="L42" s="59">
        <v>0</v>
      </c>
      <c r="M42" s="59">
        <v>0</v>
      </c>
      <c r="N42" s="234">
        <v>0</v>
      </c>
      <c r="O42" s="331">
        <v>0</v>
      </c>
      <c r="P42" s="61">
        <f t="shared" si="0"/>
        <v>0</v>
      </c>
      <c r="Q42" s="235">
        <v>0</v>
      </c>
      <c r="R42" s="235">
        <f t="shared" si="1"/>
        <v>0</v>
      </c>
      <c r="S42" s="334">
        <f t="shared" si="2"/>
        <v>0</v>
      </c>
      <c r="T42" s="334">
        <f t="shared" si="3"/>
        <v>0</v>
      </c>
      <c r="U42" s="26"/>
      <c r="V42" s="26"/>
    </row>
    <row r="43" spans="1:36" ht="14.25" x14ac:dyDescent="0.2">
      <c r="A43" s="6" t="s">
        <v>52</v>
      </c>
      <c r="B43" s="323"/>
      <c r="C43" s="328">
        <v>0</v>
      </c>
      <c r="D43" s="26">
        <v>0</v>
      </c>
      <c r="E43" s="59">
        <v>0</v>
      </c>
      <c r="F43" s="59">
        <v>0</v>
      </c>
      <c r="G43" s="59">
        <v>0</v>
      </c>
      <c r="H43" s="59">
        <v>0</v>
      </c>
      <c r="I43" s="59">
        <v>0</v>
      </c>
      <c r="J43" s="59">
        <v>0</v>
      </c>
      <c r="K43" s="59">
        <v>0</v>
      </c>
      <c r="L43" s="59">
        <v>0</v>
      </c>
      <c r="M43" s="59">
        <v>0</v>
      </c>
      <c r="N43" s="234">
        <v>0</v>
      </c>
      <c r="O43" s="331">
        <v>0</v>
      </c>
      <c r="P43" s="61">
        <f t="shared" si="0"/>
        <v>0</v>
      </c>
      <c r="Q43" s="235">
        <v>0</v>
      </c>
      <c r="R43" s="235">
        <f t="shared" si="1"/>
        <v>0</v>
      </c>
      <c r="S43" s="334">
        <f t="shared" si="2"/>
        <v>0</v>
      </c>
      <c r="T43" s="334">
        <f t="shared" si="3"/>
        <v>0</v>
      </c>
      <c r="U43" s="26"/>
      <c r="V43" s="26"/>
    </row>
    <row r="44" spans="1:36" ht="14.25" x14ac:dyDescent="0.2">
      <c r="A44" s="6" t="s">
        <v>53</v>
      </c>
      <c r="B44" s="323"/>
      <c r="C44" s="329">
        <v>19106.849999999999</v>
      </c>
      <c r="D44" s="26">
        <v>0</v>
      </c>
      <c r="E44" s="59">
        <v>0</v>
      </c>
      <c r="F44" s="59">
        <v>0</v>
      </c>
      <c r="G44" s="59">
        <v>0</v>
      </c>
      <c r="H44" s="59">
        <v>0</v>
      </c>
      <c r="I44" s="59">
        <v>0</v>
      </c>
      <c r="J44" s="59">
        <v>0</v>
      </c>
      <c r="K44" s="59">
        <v>0</v>
      </c>
      <c r="L44" s="59">
        <v>0</v>
      </c>
      <c r="M44" s="59">
        <v>0</v>
      </c>
      <c r="N44" s="234">
        <v>0</v>
      </c>
      <c r="O44" s="331">
        <v>0</v>
      </c>
      <c r="P44" s="61">
        <f t="shared" si="0"/>
        <v>19106.849999999999</v>
      </c>
      <c r="Q44" s="235">
        <v>19108</v>
      </c>
      <c r="R44" s="235">
        <f t="shared" si="1"/>
        <v>1.1500000000014552</v>
      </c>
      <c r="S44" s="334">
        <f t="shared" si="2"/>
        <v>99.993981578396472</v>
      </c>
      <c r="T44" s="334">
        <f t="shared" si="3"/>
        <v>19106.849999999999</v>
      </c>
      <c r="U44" s="26"/>
      <c r="V44" s="26"/>
    </row>
    <row r="45" spans="1:36" ht="14.25" x14ac:dyDescent="0.2">
      <c r="B45" s="325"/>
      <c r="C45" s="26"/>
      <c r="D45" s="26"/>
      <c r="E45" s="26"/>
      <c r="F45" s="26"/>
      <c r="G45" s="26"/>
      <c r="H45" s="27"/>
      <c r="I45" s="27"/>
      <c r="J45" s="27"/>
      <c r="K45" s="27"/>
      <c r="L45" s="27"/>
      <c r="M45" s="27"/>
      <c r="N45" s="27"/>
      <c r="O45" s="66"/>
      <c r="P45" s="51"/>
      <c r="Q45" s="51"/>
      <c r="R45" s="51"/>
      <c r="S45" s="333"/>
      <c r="T45" s="333"/>
    </row>
    <row r="46" spans="1:36" s="2" customFormat="1" ht="14.25" x14ac:dyDescent="0.2">
      <c r="A46" s="30" t="s">
        <v>55</v>
      </c>
      <c r="B46" s="326">
        <f>SUM(B5:B44)</f>
        <v>34499</v>
      </c>
      <c r="C46" s="31">
        <f>SUM(C5:C44)</f>
        <v>193028.85</v>
      </c>
      <c r="D46" s="31">
        <f t="shared" ref="D46:O46" si="4">SUM(D5:D44)</f>
        <v>126991</v>
      </c>
      <c r="E46" s="31">
        <f t="shared" si="4"/>
        <v>82177</v>
      </c>
      <c r="F46" s="31">
        <f t="shared" si="4"/>
        <v>96076</v>
      </c>
      <c r="G46" s="31">
        <f>SUM(G5:G44)</f>
        <v>27545</v>
      </c>
      <c r="H46" s="31">
        <f>SUM(H5:H44)</f>
        <v>95945</v>
      </c>
      <c r="I46" s="31">
        <f t="shared" si="4"/>
        <v>65723</v>
      </c>
      <c r="J46" s="31">
        <f t="shared" si="4"/>
        <v>71078</v>
      </c>
      <c r="K46" s="31">
        <f t="shared" si="4"/>
        <v>104099</v>
      </c>
      <c r="L46" s="31">
        <f t="shared" si="4"/>
        <v>161278</v>
      </c>
      <c r="M46" s="31">
        <f t="shared" si="4"/>
        <v>77343</v>
      </c>
      <c r="N46" s="31">
        <f t="shared" si="4"/>
        <v>196074.81458999999</v>
      </c>
      <c r="O46" s="54">
        <f t="shared" si="4"/>
        <v>155115</v>
      </c>
      <c r="P46" s="55">
        <f>SUM(P5:P45)</f>
        <v>1452473.6645900002</v>
      </c>
      <c r="Q46" s="55">
        <f>SUM(Q5:Q45)</f>
        <v>1525428</v>
      </c>
      <c r="R46" s="55">
        <f>SUM(R5:R45)</f>
        <v>72954.33541</v>
      </c>
      <c r="S46" s="335">
        <f>100*(P46/Q46)</f>
        <v>95.217451403147194</v>
      </c>
      <c r="T46" s="335">
        <f>SUM(T5:T45)</f>
        <v>1486972.6645900002</v>
      </c>
      <c r="U46" s="26"/>
      <c r="V46" s="26"/>
      <c r="W46" s="6"/>
      <c r="X46" s="6"/>
      <c r="Y46" s="6"/>
      <c r="Z46" s="6"/>
      <c r="AA46" s="6"/>
      <c r="AB46" s="6"/>
      <c r="AC46" s="6"/>
      <c r="AD46" s="6"/>
      <c r="AE46" s="6"/>
      <c r="AF46" s="6"/>
      <c r="AG46" s="6"/>
      <c r="AH46" s="6"/>
      <c r="AI46" s="6"/>
      <c r="AJ46" s="6"/>
    </row>
    <row r="47" spans="1:36" s="279" customFormat="1" x14ac:dyDescent="0.2">
      <c r="A47" s="299" t="s">
        <v>442</v>
      </c>
      <c r="B47" s="363"/>
      <c r="C47" s="363"/>
      <c r="D47" s="363"/>
      <c r="E47" s="363"/>
      <c r="F47" s="363"/>
      <c r="G47" s="363"/>
      <c r="H47" s="363"/>
      <c r="I47" s="363"/>
      <c r="J47" s="363"/>
      <c r="K47" s="363"/>
      <c r="L47" s="363"/>
      <c r="M47" s="300"/>
      <c r="N47" s="300"/>
      <c r="O47" s="300"/>
      <c r="P47" s="364"/>
      <c r="Q47" s="365"/>
      <c r="U47" s="321"/>
    </row>
    <row r="48" spans="1:36" ht="12.75" customHeight="1" x14ac:dyDescent="0.2">
      <c r="A48" s="6" t="s">
        <v>424</v>
      </c>
      <c r="C48" s="26"/>
      <c r="D48" s="26"/>
      <c r="E48" s="26"/>
      <c r="F48" s="26"/>
      <c r="G48" s="26"/>
      <c r="Q48" s="26"/>
      <c r="R48" s="26"/>
    </row>
    <row r="49" spans="1:18" ht="12.75" customHeight="1" x14ac:dyDescent="0.2">
      <c r="A49" s="6" t="s">
        <v>425</v>
      </c>
      <c r="D49" s="26"/>
      <c r="E49" s="26"/>
      <c r="F49" s="26"/>
      <c r="Q49" s="26"/>
      <c r="R49" s="26"/>
    </row>
    <row r="50" spans="1:18" x14ac:dyDescent="0.2">
      <c r="A50" s="279" t="s">
        <v>389</v>
      </c>
      <c r="B50" s="279"/>
      <c r="Q50" s="26"/>
      <c r="R50" s="26"/>
    </row>
    <row r="51" spans="1:18" x14ac:dyDescent="0.2">
      <c r="F51" s="26"/>
    </row>
  </sheetData>
  <mergeCells count="3">
    <mergeCell ref="P2:S2"/>
    <mergeCell ref="C2:O2"/>
    <mergeCell ref="C4:O4"/>
  </mergeCells>
  <pageMargins left="0.43" right="0.16" top="0.56999999999999995" bottom="0.44" header="0.5" footer="0.4"/>
  <pageSetup scale="75" orientation="landscape" horizontalDpi="300" verticalDpi="300" r:id="rId1"/>
  <headerFooter alignWithMargins="0"/>
  <ignoredErrors>
    <ignoredError sqref="P18:P42" formulaRange="1"/>
    <ignoredError sqref="S46" formula="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pageSetUpPr fitToPage="1"/>
  </sheetPr>
  <dimension ref="A1:AI52"/>
  <sheetViews>
    <sheetView zoomScale="60" zoomScaleNormal="60" zoomScaleSheetLayoutView="50" workbookViewId="0">
      <pane xSplit="1" ySplit="3" topLeftCell="B4" activePane="bottomRight" state="frozen"/>
      <selection pane="topRight" activeCell="B1" sqref="B1"/>
      <selection pane="bottomLeft" activeCell="A6" sqref="A6"/>
      <selection pane="bottomRight"/>
    </sheetView>
  </sheetViews>
  <sheetFormatPr defaultColWidth="9.140625" defaultRowHeight="12.75" x14ac:dyDescent="0.2"/>
  <cols>
    <col min="1" max="1" width="23.7109375" style="6" customWidth="1"/>
    <col min="2" max="14" width="8" style="6" customWidth="1"/>
    <col min="15" max="15" width="9.42578125" style="10" customWidth="1"/>
    <col min="16" max="16" width="13.28515625" style="10" customWidth="1"/>
    <col min="17" max="17" width="15.85546875" style="10" customWidth="1"/>
    <col min="18" max="19" width="12" style="6" customWidth="1"/>
    <col min="20" max="20" width="13.140625" style="6" customWidth="1"/>
    <col min="21" max="21" width="11.42578125" style="6" customWidth="1"/>
    <col min="22" max="16384" width="9.140625" style="6"/>
  </cols>
  <sheetData>
    <row r="1" spans="1:35" s="2" customFormat="1" ht="12.75" customHeight="1" x14ac:dyDescent="0.2">
      <c r="A1" s="2" t="s">
        <v>367</v>
      </c>
      <c r="B1" s="251"/>
      <c r="C1" s="251"/>
      <c r="D1" s="251"/>
      <c r="E1" s="251"/>
      <c r="F1" s="251"/>
      <c r="G1" s="251"/>
      <c r="H1" s="251"/>
      <c r="I1" s="251"/>
      <c r="J1" s="251"/>
      <c r="K1" s="251"/>
      <c r="L1" s="251"/>
      <c r="M1" s="251"/>
      <c r="N1" s="251"/>
      <c r="O1" s="251"/>
      <c r="P1" s="251"/>
      <c r="Q1" s="1"/>
      <c r="U1" s="6"/>
      <c r="V1" s="6"/>
      <c r="W1" s="6"/>
      <c r="X1" s="6"/>
      <c r="Y1" s="6"/>
      <c r="Z1" s="6"/>
      <c r="AA1" s="6"/>
      <c r="AB1" s="6"/>
      <c r="AC1" s="6"/>
      <c r="AD1" s="6"/>
      <c r="AE1" s="6"/>
      <c r="AF1" s="6"/>
      <c r="AG1" s="6"/>
      <c r="AH1" s="6"/>
      <c r="AI1" s="6"/>
    </row>
    <row r="2" spans="1:35" ht="12.75" customHeight="1" x14ac:dyDescent="0.2">
      <c r="B2" s="8">
        <v>43374</v>
      </c>
      <c r="C2" s="8">
        <v>43405</v>
      </c>
      <c r="D2" s="8">
        <v>43435</v>
      </c>
      <c r="E2" s="8">
        <v>43466</v>
      </c>
      <c r="F2" s="8">
        <v>43497</v>
      </c>
      <c r="G2" s="8">
        <v>43525</v>
      </c>
      <c r="H2" s="8">
        <v>43556</v>
      </c>
      <c r="I2" s="8">
        <v>43586</v>
      </c>
      <c r="J2" s="8">
        <v>43617</v>
      </c>
      <c r="K2" s="8">
        <v>43647</v>
      </c>
      <c r="L2" s="8">
        <v>43678</v>
      </c>
      <c r="M2" s="8">
        <v>43709</v>
      </c>
      <c r="N2" s="8">
        <v>43739</v>
      </c>
      <c r="O2" s="72" t="s">
        <v>55</v>
      </c>
      <c r="P2" s="35" t="s">
        <v>318</v>
      </c>
      <c r="Q2" s="35" t="s">
        <v>319</v>
      </c>
      <c r="R2" s="35" t="s">
        <v>135</v>
      </c>
      <c r="S2" s="35" t="s">
        <v>320</v>
      </c>
    </row>
    <row r="3" spans="1:35" ht="12.75" customHeight="1" x14ac:dyDescent="0.2">
      <c r="A3" s="12"/>
      <c r="B3" s="13"/>
      <c r="C3" s="13"/>
      <c r="D3" s="14"/>
      <c r="E3" s="14"/>
      <c r="F3" s="15"/>
      <c r="G3" s="15"/>
      <c r="H3" s="15"/>
      <c r="I3" s="15"/>
      <c r="J3" s="16"/>
      <c r="K3" s="16"/>
      <c r="L3" s="16"/>
      <c r="M3" s="36"/>
      <c r="N3" s="40"/>
      <c r="O3" s="23"/>
      <c r="P3" s="35" t="s">
        <v>114</v>
      </c>
      <c r="Q3" s="35" t="s">
        <v>114</v>
      </c>
      <c r="R3" s="35"/>
      <c r="S3" s="35"/>
      <c r="T3" s="19"/>
      <c r="U3" s="19"/>
    </row>
    <row r="4" spans="1:35" ht="12.75" customHeight="1" x14ac:dyDescent="0.2">
      <c r="A4" s="24"/>
      <c r="B4" s="24"/>
      <c r="C4" s="24"/>
      <c r="D4" s="24"/>
      <c r="E4" s="24"/>
      <c r="F4" s="24"/>
      <c r="G4" s="35" t="s">
        <v>13</v>
      </c>
      <c r="H4" s="24"/>
      <c r="I4" s="24"/>
      <c r="J4" s="24"/>
      <c r="K4" s="24"/>
      <c r="L4" s="24"/>
      <c r="M4" s="24"/>
      <c r="N4" s="24"/>
      <c r="O4" s="24"/>
      <c r="P4" s="24"/>
      <c r="Q4" s="24"/>
      <c r="S4" s="35" t="s">
        <v>317</v>
      </c>
    </row>
    <row r="5" spans="1:35" ht="12.75" customHeight="1" x14ac:dyDescent="0.2">
      <c r="A5" s="24"/>
      <c r="B5" s="24"/>
      <c r="C5" s="24"/>
      <c r="D5" s="24"/>
      <c r="E5" s="24"/>
      <c r="F5" s="24"/>
      <c r="G5" s="24"/>
      <c r="H5" s="24"/>
      <c r="I5" s="24"/>
      <c r="J5" s="24"/>
      <c r="K5" s="24"/>
      <c r="L5" s="24"/>
      <c r="M5" s="24"/>
      <c r="N5" s="24"/>
      <c r="O5" s="24"/>
      <c r="P5" s="24"/>
      <c r="Q5" s="24"/>
    </row>
    <row r="6" spans="1:35" ht="12.75" customHeight="1" x14ac:dyDescent="0.2">
      <c r="A6" s="6" t="s">
        <v>15</v>
      </c>
      <c r="B6" s="58">
        <v>185</v>
      </c>
      <c r="C6" s="26">
        <v>0</v>
      </c>
      <c r="D6" s="59">
        <v>26056</v>
      </c>
      <c r="E6" s="59">
        <v>0</v>
      </c>
      <c r="F6" s="59">
        <v>16805</v>
      </c>
      <c r="G6" s="59">
        <v>0</v>
      </c>
      <c r="H6" s="59">
        <v>0</v>
      </c>
      <c r="I6" s="59">
        <v>0.37728000000061002</v>
      </c>
      <c r="J6" s="59">
        <v>0</v>
      </c>
      <c r="K6" s="59">
        <v>0</v>
      </c>
      <c r="L6" s="59">
        <v>688.62271999999939</v>
      </c>
      <c r="M6" s="60">
        <v>3592</v>
      </c>
      <c r="N6" s="60"/>
      <c r="O6" s="61">
        <f t="shared" ref="O6:O14" si="0">SUM(B6:M6)</f>
        <v>47327</v>
      </c>
      <c r="P6" s="47">
        <v>45281</v>
      </c>
      <c r="Q6" s="47">
        <v>51943</v>
      </c>
      <c r="R6" s="48">
        <f>Q6-O6</f>
        <v>4616</v>
      </c>
      <c r="S6" s="48">
        <f>100*O6/Q6</f>
        <v>91.11333577190382</v>
      </c>
      <c r="T6" s="28"/>
      <c r="U6" s="26"/>
    </row>
    <row r="7" spans="1:35" ht="12.75" customHeight="1" x14ac:dyDescent="0.2">
      <c r="A7" s="6" t="s">
        <v>75</v>
      </c>
      <c r="B7" s="58">
        <v>34645</v>
      </c>
      <c r="C7" s="26">
        <v>17499</v>
      </c>
      <c r="D7" s="59">
        <v>0</v>
      </c>
      <c r="E7" s="59">
        <v>35258</v>
      </c>
      <c r="F7" s="59">
        <v>0</v>
      </c>
      <c r="G7" s="59">
        <v>0</v>
      </c>
      <c r="H7" s="59">
        <v>0</v>
      </c>
      <c r="I7" s="59">
        <v>-0.44815000001108274</v>
      </c>
      <c r="J7" s="59">
        <v>0</v>
      </c>
      <c r="K7" s="59">
        <v>0.44815000001108274</v>
      </c>
      <c r="L7" s="59">
        <v>0</v>
      </c>
      <c r="M7" s="60">
        <v>12859</v>
      </c>
      <c r="N7" s="60"/>
      <c r="O7" s="61">
        <f t="shared" si="0"/>
        <v>100261</v>
      </c>
      <c r="P7" s="47">
        <v>87402</v>
      </c>
      <c r="Q7" s="47">
        <v>100261</v>
      </c>
      <c r="R7" s="48">
        <f t="shared" ref="R7:R45" si="1">Q7-O7</f>
        <v>0</v>
      </c>
      <c r="S7" s="48">
        <f t="shared" ref="S7:S45" si="2">100*O7/Q7</f>
        <v>100</v>
      </c>
      <c r="T7" s="28"/>
      <c r="U7" s="26"/>
    </row>
    <row r="8" spans="1:35" ht="12.75" customHeight="1" x14ac:dyDescent="0.2">
      <c r="A8" s="6" t="s">
        <v>17</v>
      </c>
      <c r="B8" s="58">
        <v>0</v>
      </c>
      <c r="C8" s="26">
        <v>5098</v>
      </c>
      <c r="D8" s="59">
        <v>0</v>
      </c>
      <c r="E8" s="59">
        <v>0</v>
      </c>
      <c r="F8" s="59">
        <v>0</v>
      </c>
      <c r="G8" s="59">
        <v>0</v>
      </c>
      <c r="H8" s="59">
        <v>0</v>
      </c>
      <c r="I8" s="59">
        <v>-0.47169000000030792</v>
      </c>
      <c r="J8" s="59">
        <v>0</v>
      </c>
      <c r="K8" s="59">
        <v>0.47169000000030792</v>
      </c>
      <c r="L8" s="59">
        <v>0</v>
      </c>
      <c r="M8" s="60">
        <v>2573</v>
      </c>
      <c r="N8" s="60"/>
      <c r="O8" s="61">
        <f t="shared" si="0"/>
        <v>7671</v>
      </c>
      <c r="P8" s="47">
        <v>7371</v>
      </c>
      <c r="Q8" s="47">
        <v>7671</v>
      </c>
      <c r="R8" s="48">
        <f t="shared" si="1"/>
        <v>0</v>
      </c>
      <c r="S8" s="48">
        <f t="shared" si="2"/>
        <v>100</v>
      </c>
      <c r="T8" s="28"/>
      <c r="U8" s="26"/>
    </row>
    <row r="9" spans="1:35" x14ac:dyDescent="0.2">
      <c r="A9" s="6" t="s">
        <v>18</v>
      </c>
      <c r="B9" s="58">
        <v>0</v>
      </c>
      <c r="C9" s="26">
        <v>63</v>
      </c>
      <c r="D9" s="59">
        <v>0</v>
      </c>
      <c r="E9" s="59">
        <v>0</v>
      </c>
      <c r="F9" s="59">
        <v>0</v>
      </c>
      <c r="G9" s="59">
        <v>0</v>
      </c>
      <c r="H9" s="59">
        <v>0</v>
      </c>
      <c r="I9" s="59">
        <v>0.40699000000000041</v>
      </c>
      <c r="J9" s="59">
        <v>0</v>
      </c>
      <c r="K9" s="59">
        <v>104.59300999999999</v>
      </c>
      <c r="L9" s="59">
        <v>13114</v>
      </c>
      <c r="M9" s="60">
        <v>0</v>
      </c>
      <c r="N9" s="60"/>
      <c r="O9" s="61">
        <f t="shared" si="0"/>
        <v>13282</v>
      </c>
      <c r="P9" s="47">
        <v>11584</v>
      </c>
      <c r="Q9" s="47">
        <v>13288</v>
      </c>
      <c r="R9" s="48">
        <f t="shared" si="1"/>
        <v>6</v>
      </c>
      <c r="S9" s="48">
        <f t="shared" si="2"/>
        <v>99.954846478025289</v>
      </c>
      <c r="T9" s="28"/>
      <c r="U9" s="26"/>
    </row>
    <row r="10" spans="1:35" x14ac:dyDescent="0.2">
      <c r="A10" s="6" t="s">
        <v>19</v>
      </c>
      <c r="B10" s="58">
        <v>0</v>
      </c>
      <c r="C10" s="26">
        <v>0</v>
      </c>
      <c r="D10" s="59">
        <v>0</v>
      </c>
      <c r="E10" s="59">
        <v>0</v>
      </c>
      <c r="F10" s="59">
        <v>0</v>
      </c>
      <c r="G10" s="59">
        <v>0</v>
      </c>
      <c r="H10" s="59">
        <v>0</v>
      </c>
      <c r="I10" s="59">
        <v>0</v>
      </c>
      <c r="J10" s="59">
        <v>0</v>
      </c>
      <c r="K10" s="59">
        <v>8377</v>
      </c>
      <c r="L10" s="59">
        <v>0</v>
      </c>
      <c r="M10" s="60">
        <v>732</v>
      </c>
      <c r="N10" s="60"/>
      <c r="O10" s="61">
        <f t="shared" si="0"/>
        <v>9109</v>
      </c>
      <c r="P10" s="47">
        <v>8424</v>
      </c>
      <c r="Q10" s="47">
        <v>9663</v>
      </c>
      <c r="R10" s="48">
        <f t="shared" si="1"/>
        <v>554</v>
      </c>
      <c r="S10" s="48">
        <f t="shared" si="2"/>
        <v>94.266790851702368</v>
      </c>
      <c r="T10" s="28"/>
      <c r="U10" s="26"/>
    </row>
    <row r="11" spans="1:35" x14ac:dyDescent="0.2">
      <c r="A11" s="6" t="s">
        <v>20</v>
      </c>
      <c r="B11" s="58">
        <v>0</v>
      </c>
      <c r="C11" s="26">
        <v>55562</v>
      </c>
      <c r="D11" s="59">
        <v>32177</v>
      </c>
      <c r="E11" s="59">
        <v>31698</v>
      </c>
      <c r="F11" s="59">
        <v>7596</v>
      </c>
      <c r="G11" s="59">
        <v>0</v>
      </c>
      <c r="H11" s="59">
        <v>0</v>
      </c>
      <c r="I11" s="59">
        <v>0.37240000000747386</v>
      </c>
      <c r="J11" s="59">
        <v>25657.627599999993</v>
      </c>
      <c r="K11" s="59">
        <v>2421</v>
      </c>
      <c r="L11" s="59">
        <v>20043</v>
      </c>
      <c r="M11" s="60">
        <v>0</v>
      </c>
      <c r="N11" s="60"/>
      <c r="O11" s="61">
        <f t="shared" si="0"/>
        <v>175155</v>
      </c>
      <c r="P11" s="47">
        <v>152691</v>
      </c>
      <c r="Q11" s="47">
        <v>175155</v>
      </c>
      <c r="R11" s="48">
        <f t="shared" si="1"/>
        <v>0</v>
      </c>
      <c r="S11" s="48">
        <f t="shared" si="2"/>
        <v>100</v>
      </c>
      <c r="T11" s="28"/>
      <c r="U11" s="26"/>
    </row>
    <row r="12" spans="1:35" x14ac:dyDescent="0.2">
      <c r="A12" s="6" t="s">
        <v>21</v>
      </c>
      <c r="B12" s="58">
        <v>742</v>
      </c>
      <c r="C12" s="26">
        <v>3339</v>
      </c>
      <c r="D12" s="59">
        <v>1570</v>
      </c>
      <c r="E12" s="59">
        <v>3362</v>
      </c>
      <c r="F12" s="59">
        <v>2981</v>
      </c>
      <c r="G12" s="59">
        <v>2158</v>
      </c>
      <c r="H12" s="59">
        <v>737</v>
      </c>
      <c r="I12" s="59">
        <v>923</v>
      </c>
      <c r="J12" s="59">
        <v>457</v>
      </c>
      <c r="K12" s="59">
        <v>6262</v>
      </c>
      <c r="L12" s="59">
        <v>1962</v>
      </c>
      <c r="M12" s="60">
        <v>2263</v>
      </c>
      <c r="N12" s="60"/>
      <c r="O12" s="61">
        <f t="shared" si="0"/>
        <v>26756</v>
      </c>
      <c r="P12" s="47">
        <v>25273</v>
      </c>
      <c r="Q12" s="47">
        <v>28991</v>
      </c>
      <c r="R12" s="48">
        <f t="shared" si="1"/>
        <v>2235</v>
      </c>
      <c r="S12" s="48">
        <f t="shared" si="2"/>
        <v>92.290710910282499</v>
      </c>
      <c r="T12" s="28"/>
      <c r="U12" s="26"/>
    </row>
    <row r="13" spans="1:35" x14ac:dyDescent="0.2">
      <c r="A13" s="6" t="s">
        <v>22</v>
      </c>
      <c r="B13" s="58">
        <v>0</v>
      </c>
      <c r="C13" s="26">
        <v>0</v>
      </c>
      <c r="D13" s="59">
        <v>0</v>
      </c>
      <c r="E13" s="59">
        <v>0</v>
      </c>
      <c r="F13" s="59">
        <v>0</v>
      </c>
      <c r="G13" s="59">
        <v>0</v>
      </c>
      <c r="H13" s="59">
        <v>0</v>
      </c>
      <c r="I13" s="59">
        <v>0</v>
      </c>
      <c r="J13" s="59">
        <v>0</v>
      </c>
      <c r="K13" s="59">
        <v>0</v>
      </c>
      <c r="L13" s="59">
        <v>0</v>
      </c>
      <c r="M13" s="60">
        <v>0</v>
      </c>
      <c r="N13" s="60"/>
      <c r="O13" s="61">
        <f t="shared" si="0"/>
        <v>0</v>
      </c>
      <c r="P13" s="47">
        <v>7258</v>
      </c>
      <c r="Q13" s="47">
        <v>0</v>
      </c>
      <c r="R13" s="48">
        <f t="shared" si="1"/>
        <v>0</v>
      </c>
      <c r="S13" s="67"/>
      <c r="T13" s="28"/>
      <c r="U13" s="26"/>
    </row>
    <row r="14" spans="1:35" x14ac:dyDescent="0.2">
      <c r="A14" s="6" t="s">
        <v>23</v>
      </c>
      <c r="B14" s="58">
        <v>0</v>
      </c>
      <c r="C14" s="26">
        <v>0</v>
      </c>
      <c r="D14" s="59">
        <v>0</v>
      </c>
      <c r="E14" s="59">
        <v>0</v>
      </c>
      <c r="F14" s="59">
        <v>0</v>
      </c>
      <c r="G14" s="59">
        <v>0</v>
      </c>
      <c r="H14" s="59">
        <v>15796</v>
      </c>
      <c r="I14" s="59">
        <v>-4.600000011123484E-4</v>
      </c>
      <c r="J14" s="59">
        <v>0</v>
      </c>
      <c r="K14" s="59">
        <v>0</v>
      </c>
      <c r="L14" s="59">
        <v>0</v>
      </c>
      <c r="M14" s="60">
        <v>2324.0004600000011</v>
      </c>
      <c r="N14" s="60"/>
      <c r="O14" s="61">
        <f t="shared" si="0"/>
        <v>18120</v>
      </c>
      <c r="P14" s="47">
        <v>15796</v>
      </c>
      <c r="Q14" s="47">
        <v>18120</v>
      </c>
      <c r="R14" s="48">
        <f t="shared" si="1"/>
        <v>0</v>
      </c>
      <c r="S14" s="48">
        <f t="shared" si="2"/>
        <v>100</v>
      </c>
      <c r="T14" s="28"/>
      <c r="U14" s="26"/>
    </row>
    <row r="15" spans="1:35" x14ac:dyDescent="0.2">
      <c r="A15" s="6" t="s">
        <v>24</v>
      </c>
      <c r="B15" s="58">
        <v>0</v>
      </c>
      <c r="C15" s="26">
        <v>0</v>
      </c>
      <c r="D15" s="59">
        <v>0</v>
      </c>
      <c r="E15" s="59">
        <v>0</v>
      </c>
      <c r="F15" s="59">
        <v>0</v>
      </c>
      <c r="G15" s="59">
        <v>0</v>
      </c>
      <c r="H15" s="59">
        <v>0</v>
      </c>
      <c r="I15" s="59">
        <v>0</v>
      </c>
      <c r="J15" s="59">
        <v>0</v>
      </c>
      <c r="K15" s="59">
        <v>0</v>
      </c>
      <c r="L15" s="59">
        <v>0</v>
      </c>
      <c r="M15" s="60">
        <v>0</v>
      </c>
      <c r="N15" s="60"/>
      <c r="O15" s="61">
        <f t="shared" ref="O15:O44" si="3">SUM(B15:N15)</f>
        <v>0</v>
      </c>
      <c r="P15" s="47">
        <v>7258</v>
      </c>
      <c r="Q15" s="47">
        <v>0</v>
      </c>
      <c r="R15" s="48">
        <f t="shared" si="1"/>
        <v>0</v>
      </c>
      <c r="S15" s="67"/>
      <c r="T15" s="28"/>
      <c r="U15" s="26"/>
    </row>
    <row r="16" spans="1:35" x14ac:dyDescent="0.2">
      <c r="A16" s="6" t="s">
        <v>25</v>
      </c>
      <c r="B16" s="58">
        <v>0</v>
      </c>
      <c r="C16" s="26">
        <v>0</v>
      </c>
      <c r="D16" s="59">
        <v>0</v>
      </c>
      <c r="E16" s="59">
        <v>19081</v>
      </c>
      <c r="F16" s="59">
        <v>38839</v>
      </c>
      <c r="G16" s="59">
        <v>61239</v>
      </c>
      <c r="H16" s="59">
        <v>0</v>
      </c>
      <c r="I16" s="59">
        <v>12088.684000000008</v>
      </c>
      <c r="J16" s="59">
        <v>51925.315999999992</v>
      </c>
      <c r="K16" s="59">
        <v>706</v>
      </c>
      <c r="L16" s="59">
        <v>235</v>
      </c>
      <c r="M16" s="60">
        <v>936</v>
      </c>
      <c r="N16" s="60"/>
      <c r="O16" s="61">
        <f t="shared" si="3"/>
        <v>185050</v>
      </c>
      <c r="P16" s="47">
        <v>185335</v>
      </c>
      <c r="Q16" s="47">
        <v>185335</v>
      </c>
      <c r="R16" s="48">
        <f t="shared" si="1"/>
        <v>285</v>
      </c>
      <c r="S16" s="48">
        <f t="shared" si="2"/>
        <v>99.846224404456791</v>
      </c>
      <c r="T16" s="28"/>
      <c r="U16" s="26"/>
    </row>
    <row r="17" spans="1:21" x14ac:dyDescent="0.2">
      <c r="A17" s="6" t="s">
        <v>26</v>
      </c>
      <c r="B17" s="58">
        <v>0</v>
      </c>
      <c r="C17" s="26">
        <v>0</v>
      </c>
      <c r="D17" s="59">
        <v>0</v>
      </c>
      <c r="E17" s="59">
        <v>0</v>
      </c>
      <c r="F17" s="59">
        <v>11584</v>
      </c>
      <c r="G17" s="59">
        <v>0</v>
      </c>
      <c r="H17" s="59">
        <v>0</v>
      </c>
      <c r="I17" s="59">
        <v>-5.6800000002112938E-3</v>
      </c>
      <c r="J17" s="59">
        <v>0</v>
      </c>
      <c r="K17" s="59">
        <v>5.6800000002112938E-3</v>
      </c>
      <c r="L17" s="59">
        <v>0</v>
      </c>
      <c r="M17" s="60">
        <v>0</v>
      </c>
      <c r="N17" s="60"/>
      <c r="O17" s="61">
        <f t="shared" si="3"/>
        <v>11584</v>
      </c>
      <c r="P17" s="47">
        <v>11584</v>
      </c>
      <c r="Q17" s="47">
        <v>11584</v>
      </c>
      <c r="R17" s="48">
        <f t="shared" si="1"/>
        <v>0</v>
      </c>
      <c r="S17" s="48">
        <f t="shared" si="2"/>
        <v>100</v>
      </c>
      <c r="T17" s="28"/>
      <c r="U17" s="26"/>
    </row>
    <row r="18" spans="1:21" x14ac:dyDescent="0.2">
      <c r="A18" s="6" t="s">
        <v>27</v>
      </c>
      <c r="B18" s="58">
        <v>0</v>
      </c>
      <c r="C18" s="26">
        <v>0</v>
      </c>
      <c r="D18" s="59">
        <v>0</v>
      </c>
      <c r="E18" s="59">
        <v>27379</v>
      </c>
      <c r="F18" s="59">
        <v>0</v>
      </c>
      <c r="G18" s="59">
        <v>0</v>
      </c>
      <c r="H18" s="59">
        <v>0</v>
      </c>
      <c r="I18" s="59">
        <v>0</v>
      </c>
      <c r="J18" s="59">
        <v>0</v>
      </c>
      <c r="K18" s="59">
        <v>4020</v>
      </c>
      <c r="L18" s="59">
        <v>0</v>
      </c>
      <c r="M18" s="60">
        <v>0</v>
      </c>
      <c r="N18" s="60"/>
      <c r="O18" s="61">
        <f t="shared" si="3"/>
        <v>31399</v>
      </c>
      <c r="P18" s="47">
        <v>27379</v>
      </c>
      <c r="Q18" s="47">
        <v>31407</v>
      </c>
      <c r="R18" s="48">
        <f t="shared" si="1"/>
        <v>8</v>
      </c>
      <c r="S18" s="48">
        <f t="shared" si="2"/>
        <v>99.974527971471332</v>
      </c>
      <c r="T18" s="28"/>
      <c r="U18" s="26"/>
    </row>
    <row r="19" spans="1:21" x14ac:dyDescent="0.2">
      <c r="A19" s="6" t="s">
        <v>78</v>
      </c>
      <c r="B19" s="58">
        <v>12136</v>
      </c>
      <c r="C19" s="26">
        <v>4713</v>
      </c>
      <c r="D19" s="59">
        <v>0</v>
      </c>
      <c r="E19" s="59">
        <v>0</v>
      </c>
      <c r="F19" s="59">
        <v>0</v>
      </c>
      <c r="G19" s="59">
        <v>0</v>
      </c>
      <c r="H19" s="59">
        <v>0</v>
      </c>
      <c r="I19" s="59">
        <v>0</v>
      </c>
      <c r="J19" s="59">
        <v>0</v>
      </c>
      <c r="K19" s="59">
        <v>0</v>
      </c>
      <c r="L19" s="59">
        <v>0</v>
      </c>
      <c r="M19" s="60">
        <v>0</v>
      </c>
      <c r="N19" s="60">
        <v>2479</v>
      </c>
      <c r="O19" s="61">
        <f t="shared" si="3"/>
        <v>19328</v>
      </c>
      <c r="P19" s="47">
        <v>16849</v>
      </c>
      <c r="Q19" s="47">
        <v>19328</v>
      </c>
      <c r="R19" s="48">
        <f t="shared" si="1"/>
        <v>0</v>
      </c>
      <c r="S19" s="48">
        <f t="shared" si="2"/>
        <v>100</v>
      </c>
      <c r="T19" s="28"/>
      <c r="U19" s="26"/>
    </row>
    <row r="20" spans="1:21" x14ac:dyDescent="0.2">
      <c r="A20" s="6" t="s">
        <v>28</v>
      </c>
      <c r="B20" s="58">
        <v>0</v>
      </c>
      <c r="C20" s="26">
        <v>9477</v>
      </c>
      <c r="D20" s="59">
        <v>0</v>
      </c>
      <c r="E20" s="59">
        <v>0</v>
      </c>
      <c r="F20" s="59">
        <v>0</v>
      </c>
      <c r="G20" s="59">
        <v>0</v>
      </c>
      <c r="H20" s="59">
        <v>0</v>
      </c>
      <c r="I20" s="59">
        <v>-3.8000000131432898E-4</v>
      </c>
      <c r="J20" s="59">
        <v>0</v>
      </c>
      <c r="K20" s="59">
        <v>3.8000000131432898E-4</v>
      </c>
      <c r="L20" s="59">
        <v>0</v>
      </c>
      <c r="M20" s="60">
        <v>0</v>
      </c>
      <c r="N20" s="60"/>
      <c r="O20" s="61">
        <f t="shared" si="3"/>
        <v>9477</v>
      </c>
      <c r="P20" s="47">
        <v>9477</v>
      </c>
      <c r="Q20" s="47">
        <v>10871</v>
      </c>
      <c r="R20" s="48">
        <f t="shared" si="1"/>
        <v>1394</v>
      </c>
      <c r="S20" s="48">
        <f t="shared" si="2"/>
        <v>87.176892650170174</v>
      </c>
      <c r="T20" s="28"/>
      <c r="U20" s="26"/>
    </row>
    <row r="21" spans="1:21" x14ac:dyDescent="0.2">
      <c r="A21" s="6" t="s">
        <v>29</v>
      </c>
      <c r="B21" s="58">
        <v>0</v>
      </c>
      <c r="C21" s="26">
        <v>0</v>
      </c>
      <c r="D21" s="59">
        <v>0</v>
      </c>
      <c r="E21" s="59">
        <v>0</v>
      </c>
      <c r="F21" s="59">
        <v>0</v>
      </c>
      <c r="G21" s="59">
        <v>0</v>
      </c>
      <c r="H21" s="59">
        <v>0</v>
      </c>
      <c r="I21" s="59">
        <v>0</v>
      </c>
      <c r="J21" s="59">
        <v>0</v>
      </c>
      <c r="K21" s="59">
        <v>0</v>
      </c>
      <c r="L21" s="59">
        <v>0</v>
      </c>
      <c r="M21" s="60">
        <v>0</v>
      </c>
      <c r="N21" s="60"/>
      <c r="O21" s="61">
        <f t="shared" si="3"/>
        <v>0</v>
      </c>
      <c r="P21" s="47">
        <v>7258</v>
      </c>
      <c r="Q21" s="47">
        <v>0</v>
      </c>
      <c r="R21" s="48">
        <f t="shared" si="1"/>
        <v>0</v>
      </c>
      <c r="S21" s="67"/>
      <c r="T21" s="28"/>
      <c r="U21" s="26"/>
    </row>
    <row r="22" spans="1:21" x14ac:dyDescent="0.2">
      <c r="A22" s="6" t="s">
        <v>30</v>
      </c>
      <c r="B22" s="58">
        <v>183</v>
      </c>
      <c r="C22" s="26">
        <v>0</v>
      </c>
      <c r="D22" s="59">
        <v>7695</v>
      </c>
      <c r="E22" s="59">
        <v>30228</v>
      </c>
      <c r="F22" s="59">
        <v>3261</v>
      </c>
      <c r="G22" s="59">
        <v>0</v>
      </c>
      <c r="H22" s="59">
        <v>0</v>
      </c>
      <c r="I22" s="59">
        <v>-0.38796999999613035</v>
      </c>
      <c r="J22" s="59">
        <v>0</v>
      </c>
      <c r="K22" s="59">
        <v>527.38796999999613</v>
      </c>
      <c r="L22" s="59">
        <v>14664</v>
      </c>
      <c r="M22" s="60">
        <v>1425</v>
      </c>
      <c r="N22" s="60"/>
      <c r="O22" s="61">
        <f t="shared" si="3"/>
        <v>57983</v>
      </c>
      <c r="P22" s="47">
        <v>50546</v>
      </c>
      <c r="Q22" s="47">
        <v>57983</v>
      </c>
      <c r="R22" s="48">
        <f t="shared" si="1"/>
        <v>0</v>
      </c>
      <c r="S22" s="48">
        <f t="shared" si="2"/>
        <v>100</v>
      </c>
      <c r="T22" s="28"/>
      <c r="U22" s="26"/>
    </row>
    <row r="23" spans="1:21" x14ac:dyDescent="0.2">
      <c r="A23" s="6" t="s">
        <v>31</v>
      </c>
      <c r="B23" s="58">
        <v>0</v>
      </c>
      <c r="C23" s="26">
        <v>6293</v>
      </c>
      <c r="D23" s="59">
        <v>0</v>
      </c>
      <c r="E23" s="59">
        <v>6343</v>
      </c>
      <c r="F23" s="59">
        <v>0</v>
      </c>
      <c r="G23" s="59">
        <v>0</v>
      </c>
      <c r="H23" s="59">
        <v>0</v>
      </c>
      <c r="I23" s="59">
        <v>0</v>
      </c>
      <c r="J23" s="59">
        <v>0</v>
      </c>
      <c r="K23" s="59">
        <v>0</v>
      </c>
      <c r="L23" s="59">
        <v>0</v>
      </c>
      <c r="M23" s="60">
        <v>0</v>
      </c>
      <c r="N23" s="60">
        <v>1859</v>
      </c>
      <c r="O23" s="61">
        <f t="shared" si="3"/>
        <v>14495</v>
      </c>
      <c r="P23" s="47">
        <v>12636</v>
      </c>
      <c r="Q23" s="47">
        <v>14495</v>
      </c>
      <c r="R23" s="48">
        <f t="shared" si="1"/>
        <v>0</v>
      </c>
      <c r="S23" s="48">
        <f t="shared" si="2"/>
        <v>100</v>
      </c>
      <c r="T23" s="28"/>
      <c r="U23" s="26"/>
    </row>
    <row r="24" spans="1:21" x14ac:dyDescent="0.2">
      <c r="A24" s="6" t="s">
        <v>32</v>
      </c>
      <c r="B24" s="58">
        <v>0</v>
      </c>
      <c r="C24" s="26">
        <v>0</v>
      </c>
      <c r="D24" s="59">
        <v>0</v>
      </c>
      <c r="E24" s="59">
        <v>0</v>
      </c>
      <c r="F24" s="59">
        <v>0</v>
      </c>
      <c r="G24" s="59">
        <v>0</v>
      </c>
      <c r="H24" s="59">
        <v>0</v>
      </c>
      <c r="I24" s="59">
        <v>0</v>
      </c>
      <c r="J24" s="59">
        <v>0</v>
      </c>
      <c r="K24" s="59">
        <v>0</v>
      </c>
      <c r="L24" s="59">
        <v>0</v>
      </c>
      <c r="M24" s="60">
        <v>0</v>
      </c>
      <c r="N24" s="60"/>
      <c r="O24" s="61">
        <f t="shared" si="3"/>
        <v>0</v>
      </c>
      <c r="P24" s="47">
        <v>7258</v>
      </c>
      <c r="Q24" s="47">
        <v>0</v>
      </c>
      <c r="R24" s="48">
        <f t="shared" si="1"/>
        <v>0</v>
      </c>
      <c r="S24" s="67"/>
      <c r="T24" s="28"/>
      <c r="U24" s="26"/>
    </row>
    <row r="25" spans="1:21" x14ac:dyDescent="0.2">
      <c r="A25" s="6" t="s">
        <v>33</v>
      </c>
      <c r="B25" s="58">
        <v>0</v>
      </c>
      <c r="C25" s="26">
        <v>0</v>
      </c>
      <c r="D25" s="59">
        <v>0</v>
      </c>
      <c r="E25" s="59">
        <v>0</v>
      </c>
      <c r="F25" s="59">
        <v>0</v>
      </c>
      <c r="G25" s="59">
        <v>5359</v>
      </c>
      <c r="H25" s="59">
        <v>0</v>
      </c>
      <c r="I25" s="59">
        <v>5048.2981099999997</v>
      </c>
      <c r="J25" s="59">
        <v>0</v>
      </c>
      <c r="K25" s="59">
        <v>0</v>
      </c>
      <c r="L25" s="59">
        <v>618.70189000000028</v>
      </c>
      <c r="M25" s="60">
        <v>620</v>
      </c>
      <c r="N25" s="60"/>
      <c r="O25" s="61">
        <f t="shared" si="3"/>
        <v>11646</v>
      </c>
      <c r="P25" s="47">
        <v>10530</v>
      </c>
      <c r="Q25" s="47">
        <v>12079</v>
      </c>
      <c r="R25" s="48">
        <f t="shared" si="1"/>
        <v>433</v>
      </c>
      <c r="S25" s="48">
        <f t="shared" si="2"/>
        <v>96.415266164417588</v>
      </c>
      <c r="T25" s="28"/>
      <c r="U25" s="26"/>
    </row>
    <row r="26" spans="1:21" x14ac:dyDescent="0.2">
      <c r="A26" s="6" t="s">
        <v>34</v>
      </c>
      <c r="B26" s="58">
        <v>85</v>
      </c>
      <c r="C26" s="26">
        <v>377</v>
      </c>
      <c r="D26" s="59">
        <v>149</v>
      </c>
      <c r="E26" s="59">
        <v>12</v>
      </c>
      <c r="F26" s="59">
        <v>105</v>
      </c>
      <c r="G26" s="59">
        <v>1</v>
      </c>
      <c r="H26" s="59">
        <v>3</v>
      </c>
      <c r="I26" s="59">
        <v>147</v>
      </c>
      <c r="J26" s="59">
        <v>167</v>
      </c>
      <c r="K26" s="59">
        <v>42</v>
      </c>
      <c r="L26" s="59">
        <v>84</v>
      </c>
      <c r="M26" s="60">
        <v>333</v>
      </c>
      <c r="N26" s="60">
        <v>314</v>
      </c>
      <c r="O26" s="61">
        <f t="shared" si="3"/>
        <v>1819</v>
      </c>
      <c r="P26" s="47">
        <v>8424</v>
      </c>
      <c r="Q26" s="47">
        <v>9663</v>
      </c>
      <c r="R26" s="48">
        <f t="shared" si="1"/>
        <v>7844</v>
      </c>
      <c r="S26" s="48">
        <f t="shared" si="2"/>
        <v>18.824381662009728</v>
      </c>
      <c r="T26" s="28"/>
      <c r="U26" s="26"/>
    </row>
    <row r="27" spans="1:21" x14ac:dyDescent="0.2">
      <c r="A27" s="6" t="s">
        <v>35</v>
      </c>
      <c r="B27" s="58">
        <v>0</v>
      </c>
      <c r="C27" s="26">
        <v>0</v>
      </c>
      <c r="D27" s="59">
        <v>0</v>
      </c>
      <c r="E27" s="59">
        <v>0</v>
      </c>
      <c r="F27" s="59">
        <v>0</v>
      </c>
      <c r="G27" s="59">
        <v>0</v>
      </c>
      <c r="H27" s="59">
        <v>0</v>
      </c>
      <c r="I27" s="59">
        <v>11584</v>
      </c>
      <c r="J27" s="59">
        <v>0</v>
      </c>
      <c r="K27" s="59">
        <v>0</v>
      </c>
      <c r="L27" s="59">
        <v>1704</v>
      </c>
      <c r="M27" s="60">
        <v>0</v>
      </c>
      <c r="N27" s="60"/>
      <c r="O27" s="61">
        <f t="shared" si="3"/>
        <v>13288</v>
      </c>
      <c r="P27" s="47">
        <v>11584</v>
      </c>
      <c r="Q27" s="47">
        <v>13288</v>
      </c>
      <c r="R27" s="48">
        <f t="shared" si="1"/>
        <v>0</v>
      </c>
      <c r="S27" s="48">
        <f t="shared" si="2"/>
        <v>100</v>
      </c>
      <c r="T27" s="28"/>
      <c r="U27" s="26"/>
    </row>
    <row r="28" spans="1:21" x14ac:dyDescent="0.2">
      <c r="A28" s="6" t="s">
        <v>36</v>
      </c>
      <c r="B28" s="58">
        <v>0</v>
      </c>
      <c r="C28" s="26">
        <v>0</v>
      </c>
      <c r="D28" s="59">
        <v>0</v>
      </c>
      <c r="E28" s="59">
        <v>0</v>
      </c>
      <c r="F28" s="59">
        <v>0</v>
      </c>
      <c r="G28" s="59">
        <v>0</v>
      </c>
      <c r="H28" s="59">
        <v>0</v>
      </c>
      <c r="I28" s="59">
        <v>0</v>
      </c>
      <c r="J28" s="59">
        <v>0</v>
      </c>
      <c r="K28" s="59">
        <v>0</v>
      </c>
      <c r="L28" s="59">
        <v>0</v>
      </c>
      <c r="M28" s="60">
        <v>0</v>
      </c>
      <c r="N28" s="60"/>
      <c r="O28" s="61">
        <f t="shared" si="3"/>
        <v>0</v>
      </c>
      <c r="P28" s="47">
        <v>7258</v>
      </c>
      <c r="Q28" s="47">
        <v>0</v>
      </c>
      <c r="R28" s="48">
        <f t="shared" si="1"/>
        <v>0</v>
      </c>
      <c r="S28" s="67"/>
      <c r="T28" s="28"/>
      <c r="U28" s="26"/>
    </row>
    <row r="29" spans="1:21" x14ac:dyDescent="0.2">
      <c r="A29" s="6" t="s">
        <v>37</v>
      </c>
      <c r="B29" s="58">
        <v>0</v>
      </c>
      <c r="C29" s="26">
        <v>0</v>
      </c>
      <c r="D29" s="59">
        <v>7862</v>
      </c>
      <c r="E29" s="59">
        <v>147</v>
      </c>
      <c r="F29" s="59">
        <v>0</v>
      </c>
      <c r="G29" s="59">
        <v>339</v>
      </c>
      <c r="H29" s="59">
        <v>567</v>
      </c>
      <c r="I29" s="59">
        <v>556</v>
      </c>
      <c r="J29" s="59">
        <v>-1328</v>
      </c>
      <c r="K29" s="59">
        <v>105</v>
      </c>
      <c r="L29" s="59">
        <v>141</v>
      </c>
      <c r="M29" s="60">
        <v>239</v>
      </c>
      <c r="N29" s="60">
        <v>2233</v>
      </c>
      <c r="O29" s="61">
        <f t="shared" si="3"/>
        <v>10861</v>
      </c>
      <c r="P29" s="47">
        <v>10530</v>
      </c>
      <c r="Q29" s="47">
        <v>12079</v>
      </c>
      <c r="R29" s="48">
        <f t="shared" si="1"/>
        <v>1218</v>
      </c>
      <c r="S29" s="48">
        <f t="shared" si="2"/>
        <v>89.916383806606504</v>
      </c>
      <c r="T29" s="28"/>
      <c r="U29" s="26"/>
    </row>
    <row r="30" spans="1:21" x14ac:dyDescent="0.2">
      <c r="A30" s="6" t="s">
        <v>38</v>
      </c>
      <c r="B30" s="58">
        <v>822</v>
      </c>
      <c r="C30" s="26">
        <v>1074</v>
      </c>
      <c r="D30" s="59">
        <v>1104</v>
      </c>
      <c r="E30" s="59">
        <v>1218</v>
      </c>
      <c r="F30" s="59">
        <v>777</v>
      </c>
      <c r="G30" s="59">
        <v>362</v>
      </c>
      <c r="H30" s="59">
        <v>1432</v>
      </c>
      <c r="I30" s="59">
        <v>1147</v>
      </c>
      <c r="J30" s="59">
        <v>2429</v>
      </c>
      <c r="K30" s="59">
        <v>1142</v>
      </c>
      <c r="L30" s="59">
        <v>970</v>
      </c>
      <c r="M30" s="60">
        <v>1580</v>
      </c>
      <c r="N30" s="60"/>
      <c r="O30" s="61">
        <f t="shared" si="3"/>
        <v>14057</v>
      </c>
      <c r="P30" s="47">
        <v>12636</v>
      </c>
      <c r="Q30" s="47">
        <v>14495</v>
      </c>
      <c r="R30" s="48">
        <f t="shared" si="1"/>
        <v>438</v>
      </c>
      <c r="S30" s="48">
        <f t="shared" si="2"/>
        <v>96.978268368402894</v>
      </c>
      <c r="T30" s="28"/>
      <c r="U30" s="26"/>
    </row>
    <row r="31" spans="1:21" x14ac:dyDescent="0.2">
      <c r="A31" s="6" t="s">
        <v>81</v>
      </c>
      <c r="B31" s="58">
        <v>0</v>
      </c>
      <c r="C31" s="26">
        <v>0</v>
      </c>
      <c r="D31" s="59">
        <v>0</v>
      </c>
      <c r="E31" s="59">
        <v>0</v>
      </c>
      <c r="F31" s="59">
        <v>0</v>
      </c>
      <c r="G31" s="59">
        <v>0</v>
      </c>
      <c r="H31" s="59">
        <v>0</v>
      </c>
      <c r="I31" s="59">
        <v>0</v>
      </c>
      <c r="J31" s="59">
        <v>0</v>
      </c>
      <c r="K31" s="59">
        <v>0</v>
      </c>
      <c r="L31" s="59">
        <v>0</v>
      </c>
      <c r="M31" s="60">
        <v>0</v>
      </c>
      <c r="N31" s="60"/>
      <c r="O31" s="61">
        <f t="shared" si="3"/>
        <v>0</v>
      </c>
      <c r="P31" s="47">
        <v>7258</v>
      </c>
      <c r="Q31" s="47">
        <v>7258</v>
      </c>
      <c r="R31" s="48">
        <f t="shared" si="1"/>
        <v>7258</v>
      </c>
      <c r="S31" s="48">
        <f>100*O31/Q31</f>
        <v>0</v>
      </c>
      <c r="T31" s="28"/>
      <c r="U31" s="26"/>
    </row>
    <row r="32" spans="1:21" x14ac:dyDescent="0.2">
      <c r="A32" s="6" t="s">
        <v>39</v>
      </c>
      <c r="B32" s="58">
        <v>13165</v>
      </c>
      <c r="C32" s="26">
        <v>525</v>
      </c>
      <c r="D32" s="59">
        <v>0</v>
      </c>
      <c r="E32" s="59">
        <v>0</v>
      </c>
      <c r="F32" s="59">
        <v>0</v>
      </c>
      <c r="G32" s="59">
        <v>0</v>
      </c>
      <c r="H32" s="59">
        <v>0</v>
      </c>
      <c r="I32" s="59">
        <v>0</v>
      </c>
      <c r="J32" s="59">
        <v>0</v>
      </c>
      <c r="K32" s="59">
        <v>0</v>
      </c>
      <c r="L32" s="59">
        <v>0</v>
      </c>
      <c r="M32" s="60">
        <v>0</v>
      </c>
      <c r="N32" s="60">
        <v>683</v>
      </c>
      <c r="O32" s="61">
        <f t="shared" si="3"/>
        <v>14373</v>
      </c>
      <c r="P32" s="47">
        <v>13690</v>
      </c>
      <c r="Q32" s="47">
        <v>15704</v>
      </c>
      <c r="R32" s="48">
        <f t="shared" si="1"/>
        <v>1331</v>
      </c>
      <c r="S32" s="48">
        <f t="shared" si="2"/>
        <v>91.524452368823233</v>
      </c>
      <c r="T32" s="28"/>
      <c r="U32" s="26"/>
    </row>
    <row r="33" spans="1:35" x14ac:dyDescent="0.2">
      <c r="A33" s="6" t="s">
        <v>40</v>
      </c>
      <c r="B33" s="58">
        <v>0</v>
      </c>
      <c r="C33" s="26">
        <v>10954</v>
      </c>
      <c r="D33" s="59">
        <v>11160</v>
      </c>
      <c r="E33" s="59">
        <v>0</v>
      </c>
      <c r="F33" s="59">
        <v>0</v>
      </c>
      <c r="G33" s="59">
        <v>0</v>
      </c>
      <c r="H33" s="59">
        <v>0</v>
      </c>
      <c r="I33" s="59">
        <v>0</v>
      </c>
      <c r="J33" s="59">
        <v>0</v>
      </c>
      <c r="K33" s="59">
        <v>0</v>
      </c>
      <c r="L33" s="59">
        <v>2881</v>
      </c>
      <c r="M33" s="60">
        <v>0</v>
      </c>
      <c r="N33" s="60"/>
      <c r="O33" s="61">
        <f t="shared" si="3"/>
        <v>24995</v>
      </c>
      <c r="P33" s="47">
        <v>22114</v>
      </c>
      <c r="Q33" s="47">
        <v>25368</v>
      </c>
      <c r="R33" s="48">
        <f t="shared" si="1"/>
        <v>373</v>
      </c>
      <c r="S33" s="48">
        <f t="shared" si="2"/>
        <v>98.529643645537689</v>
      </c>
      <c r="T33" s="28"/>
      <c r="U33" s="26"/>
    </row>
    <row r="34" spans="1:35" x14ac:dyDescent="0.2">
      <c r="A34" s="6" t="s">
        <v>41</v>
      </c>
      <c r="B34" s="58">
        <v>0</v>
      </c>
      <c r="C34" s="26">
        <v>5239</v>
      </c>
      <c r="D34" s="59">
        <v>261</v>
      </c>
      <c r="E34" s="59">
        <v>444</v>
      </c>
      <c r="F34" s="59">
        <v>156</v>
      </c>
      <c r="G34" s="59">
        <v>119</v>
      </c>
      <c r="H34" s="59">
        <v>15293</v>
      </c>
      <c r="I34" s="59">
        <v>7871</v>
      </c>
      <c r="J34" s="59">
        <v>262</v>
      </c>
      <c r="K34" s="59">
        <v>4571</v>
      </c>
      <c r="L34" s="59">
        <v>27</v>
      </c>
      <c r="M34" s="60">
        <v>0</v>
      </c>
      <c r="N34" s="60"/>
      <c r="O34" s="61">
        <f t="shared" si="3"/>
        <v>34243</v>
      </c>
      <c r="P34" s="47">
        <v>30538</v>
      </c>
      <c r="Q34" s="47">
        <v>35031</v>
      </c>
      <c r="R34" s="48">
        <f t="shared" si="1"/>
        <v>788</v>
      </c>
      <c r="S34" s="48">
        <f t="shared" si="2"/>
        <v>97.750563786360658</v>
      </c>
      <c r="T34" s="28"/>
      <c r="U34" s="26"/>
    </row>
    <row r="35" spans="1:35" x14ac:dyDescent="0.2">
      <c r="A35" s="6" t="s">
        <v>42</v>
      </c>
      <c r="B35" s="58">
        <v>0</v>
      </c>
      <c r="C35" s="26">
        <v>0</v>
      </c>
      <c r="D35" s="59">
        <v>0</v>
      </c>
      <c r="E35" s="59">
        <v>0</v>
      </c>
      <c r="F35" s="59">
        <v>0</v>
      </c>
      <c r="G35" s="59">
        <v>0</v>
      </c>
      <c r="H35" s="59">
        <v>0</v>
      </c>
      <c r="I35" s="59">
        <v>0</v>
      </c>
      <c r="J35" s="59">
        <v>0</v>
      </c>
      <c r="K35" s="59">
        <v>0</v>
      </c>
      <c r="L35" s="59">
        <v>0</v>
      </c>
      <c r="M35" s="60">
        <v>0</v>
      </c>
      <c r="N35" s="60"/>
      <c r="O35" s="61">
        <f t="shared" si="3"/>
        <v>0</v>
      </c>
      <c r="P35" s="47">
        <v>7258</v>
      </c>
      <c r="Q35" s="47">
        <v>0</v>
      </c>
      <c r="R35" s="48">
        <f t="shared" si="1"/>
        <v>0</v>
      </c>
      <c r="S35" s="67"/>
      <c r="T35" s="28"/>
      <c r="U35" s="26"/>
    </row>
    <row r="36" spans="1:35" x14ac:dyDescent="0.2">
      <c r="A36" s="6" t="s">
        <v>43</v>
      </c>
      <c r="B36" s="58">
        <v>0</v>
      </c>
      <c r="C36" s="26">
        <v>0</v>
      </c>
      <c r="D36" s="59">
        <v>674</v>
      </c>
      <c r="E36" s="59">
        <v>0</v>
      </c>
      <c r="F36" s="59">
        <v>0</v>
      </c>
      <c r="G36" s="59">
        <v>423</v>
      </c>
      <c r="H36" s="59">
        <v>0</v>
      </c>
      <c r="I36" s="59">
        <v>-0.36745999999993728</v>
      </c>
      <c r="J36" s="59">
        <v>0</v>
      </c>
      <c r="K36" s="59">
        <v>0</v>
      </c>
      <c r="L36" s="59">
        <v>0</v>
      </c>
      <c r="M36" s="60">
        <v>4253.3674599999995</v>
      </c>
      <c r="N36" s="60"/>
      <c r="O36" s="61">
        <f t="shared" si="3"/>
        <v>5350</v>
      </c>
      <c r="P36" s="47">
        <v>7258</v>
      </c>
      <c r="Q36" s="47">
        <v>7258</v>
      </c>
      <c r="R36" s="48">
        <f t="shared" si="1"/>
        <v>1908</v>
      </c>
      <c r="S36" s="48">
        <f t="shared" si="2"/>
        <v>73.711766326811798</v>
      </c>
      <c r="T36" s="28"/>
      <c r="U36" s="26"/>
    </row>
    <row r="37" spans="1:35" x14ac:dyDescent="0.2">
      <c r="A37" s="6" t="s">
        <v>44</v>
      </c>
      <c r="B37" s="58">
        <v>0</v>
      </c>
      <c r="C37" s="26">
        <v>0</v>
      </c>
      <c r="D37" s="59">
        <v>104</v>
      </c>
      <c r="E37" s="59">
        <v>3</v>
      </c>
      <c r="F37" s="59">
        <v>13495</v>
      </c>
      <c r="G37" s="59">
        <v>0</v>
      </c>
      <c r="H37" s="59">
        <v>191</v>
      </c>
      <c r="I37" s="59">
        <v>215.80571000000054</v>
      </c>
      <c r="J37" s="59">
        <v>132.19428999999946</v>
      </c>
      <c r="K37" s="59">
        <v>299</v>
      </c>
      <c r="L37" s="59">
        <v>27475</v>
      </c>
      <c r="M37" s="60">
        <v>234</v>
      </c>
      <c r="N37" s="60">
        <v>6880</v>
      </c>
      <c r="O37" s="61">
        <f t="shared" si="3"/>
        <v>49029</v>
      </c>
      <c r="P37" s="47">
        <v>43175</v>
      </c>
      <c r="Q37" s="47">
        <v>49527</v>
      </c>
      <c r="R37" s="48">
        <f t="shared" si="1"/>
        <v>498</v>
      </c>
      <c r="S37" s="48">
        <f t="shared" si="2"/>
        <v>98.994487855109341</v>
      </c>
      <c r="T37" s="28"/>
      <c r="U37" s="26"/>
    </row>
    <row r="38" spans="1:35" x14ac:dyDescent="0.2">
      <c r="A38" s="6" t="s">
        <v>45</v>
      </c>
      <c r="B38" s="58">
        <v>0</v>
      </c>
      <c r="C38" s="26">
        <v>0</v>
      </c>
      <c r="D38" s="59">
        <v>0</v>
      </c>
      <c r="E38" s="59">
        <v>0</v>
      </c>
      <c r="F38" s="59">
        <v>0</v>
      </c>
      <c r="G38" s="59">
        <v>0</v>
      </c>
      <c r="H38" s="59">
        <v>0</v>
      </c>
      <c r="I38" s="59">
        <v>34271.091959999998</v>
      </c>
      <c r="J38" s="59">
        <v>37384.908040000002</v>
      </c>
      <c r="K38" s="59">
        <v>0</v>
      </c>
      <c r="L38" s="59">
        <v>26277</v>
      </c>
      <c r="M38" s="60">
        <v>0</v>
      </c>
      <c r="N38" s="60"/>
      <c r="O38" s="61">
        <f t="shared" si="3"/>
        <v>97933</v>
      </c>
      <c r="P38" s="47">
        <v>142160</v>
      </c>
      <c r="Q38" s="47">
        <v>120160</v>
      </c>
      <c r="R38" s="48">
        <f t="shared" si="1"/>
        <v>22227</v>
      </c>
      <c r="S38" s="48">
        <f>100*O38/Q38</f>
        <v>81.502163781624503</v>
      </c>
      <c r="T38" s="28"/>
      <c r="U38" s="26"/>
    </row>
    <row r="39" spans="1:35" x14ac:dyDescent="0.2">
      <c r="A39" s="6" t="s">
        <v>46</v>
      </c>
      <c r="B39" s="58">
        <v>0</v>
      </c>
      <c r="C39" s="26">
        <v>24220</v>
      </c>
      <c r="D39" s="59">
        <v>0</v>
      </c>
      <c r="E39" s="59">
        <v>0</v>
      </c>
      <c r="F39" s="59">
        <v>0</v>
      </c>
      <c r="G39" s="59">
        <v>0</v>
      </c>
      <c r="H39" s="59">
        <v>0</v>
      </c>
      <c r="I39" s="59">
        <v>-3.4899999991466757E-3</v>
      </c>
      <c r="J39" s="59">
        <v>0</v>
      </c>
      <c r="K39" s="59">
        <v>0</v>
      </c>
      <c r="L39" s="59">
        <v>0</v>
      </c>
      <c r="M39" s="60">
        <v>3.4899999991466757E-3</v>
      </c>
      <c r="N39" s="60">
        <v>3563</v>
      </c>
      <c r="O39" s="61">
        <f t="shared" si="3"/>
        <v>27783</v>
      </c>
      <c r="P39" s="47">
        <v>24220</v>
      </c>
      <c r="Q39" s="47">
        <v>27783</v>
      </c>
      <c r="R39" s="48">
        <f t="shared" si="1"/>
        <v>0</v>
      </c>
      <c r="S39" s="48">
        <f t="shared" si="2"/>
        <v>100</v>
      </c>
      <c r="T39" s="28"/>
      <c r="U39" s="26"/>
    </row>
    <row r="40" spans="1:35" x14ac:dyDescent="0.2">
      <c r="A40" s="6" t="s">
        <v>47</v>
      </c>
      <c r="B40" s="58">
        <v>0</v>
      </c>
      <c r="C40" s="26">
        <v>0</v>
      </c>
      <c r="D40" s="59">
        <v>0</v>
      </c>
      <c r="E40" s="59">
        <v>0</v>
      </c>
      <c r="F40" s="59">
        <v>0</v>
      </c>
      <c r="G40" s="59">
        <v>0</v>
      </c>
      <c r="H40" s="59">
        <v>0</v>
      </c>
      <c r="I40" s="59">
        <v>0</v>
      </c>
      <c r="J40" s="59">
        <v>0</v>
      </c>
      <c r="K40" s="59">
        <v>0</v>
      </c>
      <c r="L40" s="59">
        <v>0</v>
      </c>
      <c r="M40" s="60">
        <v>0</v>
      </c>
      <c r="N40" s="60"/>
      <c r="O40" s="61">
        <f t="shared" si="3"/>
        <v>0</v>
      </c>
      <c r="P40" s="47">
        <v>7258</v>
      </c>
      <c r="Q40" s="47">
        <v>0</v>
      </c>
      <c r="R40" s="48">
        <f t="shared" si="1"/>
        <v>0</v>
      </c>
      <c r="S40" s="67"/>
      <c r="T40" s="28"/>
      <c r="U40" s="26"/>
    </row>
    <row r="41" spans="1:35" x14ac:dyDescent="0.2">
      <c r="A41" s="6" t="s">
        <v>49</v>
      </c>
      <c r="B41" s="58">
        <v>0</v>
      </c>
      <c r="C41" s="26">
        <v>0</v>
      </c>
      <c r="D41" s="59">
        <v>0</v>
      </c>
      <c r="E41" s="59">
        <v>0</v>
      </c>
      <c r="F41" s="59">
        <v>0</v>
      </c>
      <c r="G41" s="59">
        <v>0</v>
      </c>
      <c r="H41" s="59">
        <v>0</v>
      </c>
      <c r="I41" s="59">
        <v>0</v>
      </c>
      <c r="J41" s="59">
        <v>0</v>
      </c>
      <c r="K41" s="59">
        <v>0</v>
      </c>
      <c r="L41" s="59">
        <v>0</v>
      </c>
      <c r="M41" s="60">
        <v>0</v>
      </c>
      <c r="N41" s="60"/>
      <c r="O41" s="61">
        <f t="shared" si="3"/>
        <v>0</v>
      </c>
      <c r="P41" s="47">
        <v>12636</v>
      </c>
      <c r="Q41" s="47">
        <v>0</v>
      </c>
      <c r="R41" s="48">
        <f t="shared" si="1"/>
        <v>0</v>
      </c>
      <c r="S41" s="67"/>
      <c r="T41" s="28"/>
      <c r="U41" s="26"/>
    </row>
    <row r="42" spans="1:35" x14ac:dyDescent="0.2">
      <c r="A42" s="6" t="s">
        <v>50</v>
      </c>
      <c r="B42" s="58">
        <v>0</v>
      </c>
      <c r="C42" s="26">
        <v>0</v>
      </c>
      <c r="D42" s="59">
        <v>0</v>
      </c>
      <c r="E42" s="59">
        <v>0</v>
      </c>
      <c r="F42" s="59">
        <v>0</v>
      </c>
      <c r="G42" s="59">
        <v>0</v>
      </c>
      <c r="H42" s="59">
        <v>0</v>
      </c>
      <c r="I42" s="59">
        <v>0</v>
      </c>
      <c r="J42" s="59">
        <v>0</v>
      </c>
      <c r="K42" s="59">
        <v>0</v>
      </c>
      <c r="L42" s="59">
        <v>0</v>
      </c>
      <c r="M42" s="60">
        <v>0</v>
      </c>
      <c r="N42" s="60">
        <v>16488</v>
      </c>
      <c r="O42" s="61">
        <f t="shared" si="3"/>
        <v>16488</v>
      </c>
      <c r="P42" s="47">
        <v>14743</v>
      </c>
      <c r="Q42" s="47">
        <v>16912</v>
      </c>
      <c r="R42" s="48">
        <f t="shared" si="1"/>
        <v>424</v>
      </c>
      <c r="S42" s="48">
        <f t="shared" si="2"/>
        <v>97.492904446546831</v>
      </c>
      <c r="T42" s="28"/>
      <c r="U42" s="26"/>
    </row>
    <row r="43" spans="1:35" x14ac:dyDescent="0.2">
      <c r="A43" s="6" t="s">
        <v>51</v>
      </c>
      <c r="B43" s="58">
        <v>0</v>
      </c>
      <c r="C43" s="26">
        <v>0</v>
      </c>
      <c r="D43" s="59">
        <v>0</v>
      </c>
      <c r="E43" s="59">
        <v>0</v>
      </c>
      <c r="F43" s="59">
        <v>0</v>
      </c>
      <c r="G43" s="59">
        <v>0</v>
      </c>
      <c r="H43" s="59">
        <v>0</v>
      </c>
      <c r="I43" s="59">
        <v>0</v>
      </c>
      <c r="J43" s="59">
        <v>0</v>
      </c>
      <c r="K43" s="59">
        <v>0</v>
      </c>
      <c r="L43" s="59">
        <v>0</v>
      </c>
      <c r="M43" s="60">
        <v>0</v>
      </c>
      <c r="N43" s="60"/>
      <c r="O43" s="61">
        <f t="shared" si="3"/>
        <v>0</v>
      </c>
      <c r="P43" s="47">
        <v>7371</v>
      </c>
      <c r="Q43" s="47">
        <v>0</v>
      </c>
      <c r="R43" s="48">
        <f t="shared" si="1"/>
        <v>0</v>
      </c>
      <c r="S43" s="67"/>
      <c r="T43" s="28"/>
      <c r="U43" s="26"/>
    </row>
    <row r="44" spans="1:35" x14ac:dyDescent="0.2">
      <c r="A44" s="6" t="s">
        <v>52</v>
      </c>
      <c r="B44" s="58">
        <v>0</v>
      </c>
      <c r="C44" s="26">
        <v>0</v>
      </c>
      <c r="D44" s="59">
        <v>0</v>
      </c>
      <c r="E44" s="59">
        <v>0</v>
      </c>
      <c r="F44" s="59">
        <v>0</v>
      </c>
      <c r="G44" s="59">
        <v>0</v>
      </c>
      <c r="H44" s="59">
        <v>0</v>
      </c>
      <c r="I44" s="59">
        <v>0</v>
      </c>
      <c r="J44" s="59">
        <v>0</v>
      </c>
      <c r="K44" s="59">
        <v>0</v>
      </c>
      <c r="L44" s="59">
        <v>0</v>
      </c>
      <c r="M44" s="60">
        <v>0</v>
      </c>
      <c r="N44" s="60"/>
      <c r="O44" s="61">
        <f t="shared" si="3"/>
        <v>0</v>
      </c>
      <c r="P44" s="47">
        <v>7258</v>
      </c>
      <c r="Q44" s="47">
        <v>0</v>
      </c>
      <c r="R44" s="48">
        <f t="shared" si="1"/>
        <v>0</v>
      </c>
      <c r="S44" s="67"/>
      <c r="T44" s="28"/>
      <c r="U44" s="26"/>
    </row>
    <row r="45" spans="1:35" x14ac:dyDescent="0.2">
      <c r="A45" s="6" t="s">
        <v>53</v>
      </c>
      <c r="B45" s="62">
        <v>12636</v>
      </c>
      <c r="C45" s="26">
        <v>0</v>
      </c>
      <c r="D45" s="59">
        <v>0</v>
      </c>
      <c r="E45" s="59">
        <v>0</v>
      </c>
      <c r="F45" s="59">
        <v>0</v>
      </c>
      <c r="G45" s="59">
        <v>0</v>
      </c>
      <c r="H45" s="59">
        <v>0</v>
      </c>
      <c r="I45" s="59">
        <v>-0.2999999999992724</v>
      </c>
      <c r="J45" s="59">
        <v>0</v>
      </c>
      <c r="K45" s="59">
        <v>0</v>
      </c>
      <c r="L45" s="59">
        <v>0</v>
      </c>
      <c r="M45" s="60">
        <v>0</v>
      </c>
      <c r="N45" s="60"/>
      <c r="O45" s="61">
        <f>SUM(B45:N45)</f>
        <v>12635.7</v>
      </c>
      <c r="P45" s="47">
        <v>12636</v>
      </c>
      <c r="Q45" s="47">
        <v>14495</v>
      </c>
      <c r="R45" s="48">
        <f t="shared" si="1"/>
        <v>1859.2999999999993</v>
      </c>
      <c r="S45" s="48">
        <f t="shared" si="2"/>
        <v>87.172818213176953</v>
      </c>
      <c r="T45" s="28"/>
      <c r="U45" s="26"/>
    </row>
    <row r="46" spans="1:35" x14ac:dyDescent="0.2">
      <c r="B46" s="26"/>
      <c r="C46" s="26"/>
      <c r="D46" s="26"/>
      <c r="E46" s="26"/>
      <c r="F46" s="26"/>
      <c r="G46" s="27"/>
      <c r="H46" s="27"/>
      <c r="I46" s="27"/>
      <c r="J46" s="27"/>
      <c r="K46" s="27"/>
      <c r="L46" s="27"/>
      <c r="M46" s="27"/>
      <c r="N46" s="27"/>
      <c r="O46" s="50"/>
      <c r="P46" s="51"/>
      <c r="Q46" s="51"/>
      <c r="R46" s="52"/>
      <c r="S46" s="52"/>
    </row>
    <row r="47" spans="1:35" s="2" customFormat="1" x14ac:dyDescent="0.2">
      <c r="A47" s="30" t="s">
        <v>55</v>
      </c>
      <c r="B47" s="31">
        <f>SUM(B6:B45)</f>
        <v>74599</v>
      </c>
      <c r="C47" s="31">
        <f t="shared" ref="C47:N47" si="4">SUM(C6:C45)</f>
        <v>144433</v>
      </c>
      <c r="D47" s="31">
        <f t="shared" si="4"/>
        <v>88812</v>
      </c>
      <c r="E47" s="31">
        <f t="shared" si="4"/>
        <v>155173</v>
      </c>
      <c r="F47" s="31">
        <f>SUM(F6:F45)</f>
        <v>95599</v>
      </c>
      <c r="G47" s="31">
        <f>SUM(G6:G45)</f>
        <v>70000</v>
      </c>
      <c r="H47" s="31">
        <f t="shared" si="4"/>
        <v>34019</v>
      </c>
      <c r="I47" s="31">
        <f t="shared" si="4"/>
        <v>73851.051170000006</v>
      </c>
      <c r="J47" s="31">
        <f t="shared" si="4"/>
        <v>117087.04592999999</v>
      </c>
      <c r="K47" s="31">
        <f t="shared" si="4"/>
        <v>28577.906880000013</v>
      </c>
      <c r="L47" s="31">
        <f t="shared" si="4"/>
        <v>110884.32461</v>
      </c>
      <c r="M47" s="31">
        <f t="shared" si="4"/>
        <v>33963.371410000007</v>
      </c>
      <c r="N47" s="31">
        <f t="shared" si="4"/>
        <v>34499</v>
      </c>
      <c r="O47" s="54">
        <f>SUM(O6:O46)</f>
        <v>1061497.7</v>
      </c>
      <c r="P47" s="55">
        <f>SUM(P6:P46)</f>
        <v>1117195</v>
      </c>
      <c r="Q47" s="55">
        <f>SUM(Q6:Q46)</f>
        <v>1117195</v>
      </c>
      <c r="R47" s="55">
        <f>SUM(R6:R46)</f>
        <v>55697.3</v>
      </c>
      <c r="S47" s="56">
        <f>100*O47/P47</f>
        <v>95.014540881403875</v>
      </c>
      <c r="T47" s="31"/>
      <c r="U47" s="26"/>
      <c r="V47" s="6"/>
      <c r="W47" s="6"/>
      <c r="X47" s="6"/>
      <c r="Y47" s="6"/>
      <c r="Z47" s="6"/>
      <c r="AA47" s="6"/>
      <c r="AB47" s="6"/>
      <c r="AC47" s="6"/>
      <c r="AD47" s="6"/>
      <c r="AE47" s="6"/>
      <c r="AF47" s="6"/>
      <c r="AG47" s="6"/>
      <c r="AH47" s="6"/>
      <c r="AI47" s="6"/>
    </row>
    <row r="48" spans="1:35" s="279" customFormat="1" x14ac:dyDescent="0.2">
      <c r="A48" s="299" t="s">
        <v>442</v>
      </c>
      <c r="B48" s="363"/>
      <c r="C48" s="363"/>
      <c r="D48" s="363"/>
      <c r="E48" s="363"/>
      <c r="F48" s="363"/>
      <c r="G48" s="363"/>
      <c r="H48" s="363"/>
      <c r="I48" s="363"/>
      <c r="J48" s="363"/>
      <c r="K48" s="363"/>
      <c r="L48" s="363"/>
      <c r="M48" s="300"/>
      <c r="N48" s="300"/>
      <c r="O48" s="300"/>
      <c r="P48" s="364"/>
      <c r="Q48" s="365"/>
      <c r="U48" s="321"/>
    </row>
    <row r="49" spans="1:17" ht="12.75" customHeight="1" x14ac:dyDescent="0.2">
      <c r="A49" s="6" t="s">
        <v>424</v>
      </c>
      <c r="B49" s="26"/>
      <c r="C49" s="26"/>
      <c r="D49" s="26"/>
      <c r="E49" s="26"/>
      <c r="F49" s="26"/>
      <c r="P49" s="28"/>
      <c r="Q49" s="28"/>
    </row>
    <row r="50" spans="1:17" ht="12.75" customHeight="1" x14ac:dyDescent="0.2">
      <c r="A50" s="6" t="s">
        <v>80</v>
      </c>
      <c r="C50" s="26"/>
      <c r="D50" s="26"/>
      <c r="E50" s="26"/>
      <c r="P50" s="28"/>
      <c r="Q50" s="28"/>
    </row>
    <row r="51" spans="1:17" x14ac:dyDescent="0.2">
      <c r="A51" s="279" t="s">
        <v>389</v>
      </c>
      <c r="P51" s="28"/>
      <c r="Q51" s="28"/>
    </row>
    <row r="52" spans="1:17" x14ac:dyDescent="0.2">
      <c r="E52" s="26"/>
    </row>
  </sheetData>
  <pageMargins left="0.43" right="0.16" top="0.56999999999999995" bottom="0.44" header="0.5" footer="0.4"/>
  <pageSetup scale="75" orientation="landscape" horizontalDpi="300" verticalDpi="3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pageSetUpPr fitToPage="1"/>
  </sheetPr>
  <dimension ref="A1:AI51"/>
  <sheetViews>
    <sheetView zoomScale="60" zoomScaleNormal="60" zoomScaleSheetLayoutView="50" workbookViewId="0">
      <pane xSplit="1" ySplit="4" topLeftCell="B5" activePane="bottomRight" state="frozen"/>
      <selection pane="topRight" activeCell="B1" sqref="B1"/>
      <selection pane="bottomLeft" activeCell="A6" sqref="A6"/>
      <selection pane="bottomRight"/>
    </sheetView>
  </sheetViews>
  <sheetFormatPr defaultColWidth="9.140625" defaultRowHeight="12.75" x14ac:dyDescent="0.2"/>
  <cols>
    <col min="1" max="1" width="23.7109375" style="6" customWidth="1"/>
    <col min="2" max="3" width="21.85546875" style="6" customWidth="1"/>
    <col min="4" max="15" width="8" style="6" customWidth="1"/>
    <col min="16" max="16" width="9.42578125" style="6" customWidth="1"/>
    <col min="17" max="17" width="17.28515625" style="6" customWidth="1"/>
    <col min="18" max="18" width="12" style="6" customWidth="1"/>
    <col min="19" max="19" width="19" style="6" customWidth="1"/>
    <col min="20" max="20" width="21.42578125" style="6" customWidth="1"/>
    <col min="21" max="21" width="11.42578125" style="6" customWidth="1"/>
    <col min="22" max="16384" width="9.140625" style="6"/>
  </cols>
  <sheetData>
    <row r="1" spans="1:35" s="2" customFormat="1" ht="12.75" customHeight="1" x14ac:dyDescent="0.2">
      <c r="A1" s="2" t="s">
        <v>368</v>
      </c>
      <c r="U1" s="6"/>
      <c r="V1" s="6"/>
      <c r="W1" s="6"/>
      <c r="X1" s="6"/>
      <c r="Y1" s="6"/>
      <c r="Z1" s="6"/>
      <c r="AA1" s="6"/>
      <c r="AB1" s="6"/>
      <c r="AC1" s="6"/>
      <c r="AD1" s="6"/>
      <c r="AE1" s="6"/>
      <c r="AF1" s="6"/>
      <c r="AG1" s="6"/>
      <c r="AH1" s="6"/>
      <c r="AI1" s="6"/>
    </row>
    <row r="2" spans="1:35" ht="12.75" customHeight="1" x14ac:dyDescent="0.25">
      <c r="A2" s="3"/>
      <c r="B2" s="408" t="s">
        <v>76</v>
      </c>
      <c r="C2" s="433"/>
      <c r="D2" s="74"/>
      <c r="E2" s="3"/>
      <c r="F2" s="3"/>
      <c r="G2" s="3"/>
      <c r="H2" s="3"/>
      <c r="I2" s="3"/>
      <c r="J2" s="3"/>
      <c r="K2" s="3"/>
      <c r="L2" s="3"/>
      <c r="M2" s="3"/>
      <c r="N2" s="3"/>
      <c r="O2" s="3"/>
      <c r="P2" s="4"/>
      <c r="Q2" s="4"/>
      <c r="R2" s="35"/>
      <c r="S2" s="35"/>
    </row>
    <row r="3" spans="1:35" ht="26.25" customHeight="1" x14ac:dyDescent="0.2">
      <c r="B3" s="377" t="s">
        <v>436</v>
      </c>
      <c r="C3" s="382" t="s">
        <v>437</v>
      </c>
      <c r="D3" s="8">
        <v>43009</v>
      </c>
      <c r="E3" s="8">
        <v>43040</v>
      </c>
      <c r="F3" s="8">
        <v>43070</v>
      </c>
      <c r="G3" s="8">
        <v>43101</v>
      </c>
      <c r="H3" s="8">
        <v>43132</v>
      </c>
      <c r="I3" s="8">
        <v>43160</v>
      </c>
      <c r="J3" s="8">
        <v>43191</v>
      </c>
      <c r="K3" s="8">
        <v>43221</v>
      </c>
      <c r="L3" s="8">
        <v>43252</v>
      </c>
      <c r="M3" s="8">
        <v>43282</v>
      </c>
      <c r="N3" s="8">
        <v>43313</v>
      </c>
      <c r="O3" s="8">
        <v>43344</v>
      </c>
      <c r="P3" s="72" t="s">
        <v>440</v>
      </c>
      <c r="Q3" s="72" t="s">
        <v>439</v>
      </c>
      <c r="R3" s="72" t="s">
        <v>107</v>
      </c>
      <c r="S3" s="72" t="s">
        <v>427</v>
      </c>
      <c r="T3" s="377" t="s">
        <v>438</v>
      </c>
    </row>
    <row r="4" spans="1:35" ht="12.75" customHeight="1" x14ac:dyDescent="0.2">
      <c r="A4" s="12"/>
      <c r="B4" s="12"/>
      <c r="C4" s="390"/>
      <c r="D4" s="13"/>
      <c r="E4" s="13"/>
      <c r="F4" s="14"/>
      <c r="G4" s="14"/>
      <c r="H4" s="24"/>
      <c r="I4" s="35" t="s">
        <v>13</v>
      </c>
      <c r="J4" s="15"/>
      <c r="K4" s="15"/>
      <c r="L4" s="16"/>
      <c r="M4" s="16"/>
      <c r="N4" s="16"/>
      <c r="O4" s="17"/>
      <c r="P4" s="35"/>
      <c r="Q4" s="35"/>
      <c r="R4" s="35"/>
      <c r="S4" s="35"/>
      <c r="T4" s="391"/>
      <c r="U4" s="19"/>
    </row>
    <row r="5" spans="1:35" ht="12.75" customHeight="1" x14ac:dyDescent="0.2">
      <c r="A5" s="19"/>
      <c r="B5" s="19"/>
      <c r="C5" s="392"/>
      <c r="D5" s="378"/>
      <c r="E5" s="378"/>
      <c r="F5" s="379"/>
      <c r="G5" s="379"/>
      <c r="H5" s="24"/>
      <c r="I5" s="35"/>
      <c r="J5" s="380"/>
      <c r="K5" s="380"/>
      <c r="L5" s="381"/>
      <c r="M5" s="381"/>
      <c r="N5" s="381"/>
      <c r="O5" s="18"/>
      <c r="P5" s="35"/>
      <c r="Q5" s="35"/>
      <c r="R5" s="35"/>
      <c r="S5" s="35"/>
      <c r="T5" s="391"/>
      <c r="U5" s="19"/>
    </row>
    <row r="6" spans="1:35" ht="12.75" customHeight="1" x14ac:dyDescent="0.2">
      <c r="A6" s="6" t="s">
        <v>15</v>
      </c>
      <c r="B6" s="26">
        <v>1091</v>
      </c>
      <c r="C6" s="26">
        <v>16226</v>
      </c>
      <c r="D6" s="393">
        <v>847</v>
      </c>
      <c r="E6" s="26">
        <v>9474</v>
      </c>
      <c r="F6" s="59">
        <v>207</v>
      </c>
      <c r="G6" s="59">
        <v>21778</v>
      </c>
      <c r="H6" s="59">
        <v>0</v>
      </c>
      <c r="I6" s="59">
        <v>0</v>
      </c>
      <c r="J6" s="59">
        <v>103</v>
      </c>
      <c r="K6" s="59">
        <v>992</v>
      </c>
      <c r="L6" s="59">
        <v>8488</v>
      </c>
      <c r="M6" s="59">
        <v>310</v>
      </c>
      <c r="N6" s="59">
        <v>457</v>
      </c>
      <c r="O6" s="234">
        <v>1128</v>
      </c>
      <c r="P6" s="394">
        <f t="shared" ref="P6:P45" si="0">SUM(D6:O6)</f>
        <v>43784</v>
      </c>
      <c r="Q6" s="235">
        <v>45281</v>
      </c>
      <c r="R6" s="395">
        <f t="shared" ref="R6:R45" si="1">Q6-P6</f>
        <v>1497</v>
      </c>
      <c r="S6" s="395">
        <f>100*P6/Q6</f>
        <v>96.693977606501619</v>
      </c>
      <c r="T6" s="26">
        <f t="shared" ref="T6:T45" si="2">B6+C6+P6</f>
        <v>61101</v>
      </c>
      <c r="U6" s="26"/>
    </row>
    <row r="7" spans="1:35" ht="12.75" customHeight="1" x14ac:dyDescent="0.2">
      <c r="A7" s="6" t="s">
        <v>75</v>
      </c>
      <c r="B7" s="26">
        <v>6321</v>
      </c>
      <c r="C7" s="26"/>
      <c r="D7" s="393">
        <v>0</v>
      </c>
      <c r="E7" s="26">
        <v>22945</v>
      </c>
      <c r="F7" s="59">
        <v>60415</v>
      </c>
      <c r="G7" s="59">
        <v>0</v>
      </c>
      <c r="H7" s="59">
        <v>0</v>
      </c>
      <c r="I7" s="59">
        <v>0</v>
      </c>
      <c r="J7" s="59">
        <v>0</v>
      </c>
      <c r="K7" s="59">
        <v>0</v>
      </c>
      <c r="L7" s="59">
        <v>0</v>
      </c>
      <c r="M7" s="59">
        <v>0</v>
      </c>
      <c r="N7" s="59">
        <v>0</v>
      </c>
      <c r="O7" s="234">
        <v>0</v>
      </c>
      <c r="P7" s="394">
        <f t="shared" si="0"/>
        <v>83360</v>
      </c>
      <c r="Q7" s="235">
        <v>87402</v>
      </c>
      <c r="R7" s="395">
        <f t="shared" si="1"/>
        <v>4042</v>
      </c>
      <c r="S7" s="395">
        <f t="shared" ref="S7:S45" si="3">100*P7/Q7</f>
        <v>95.37539186746298</v>
      </c>
      <c r="T7" s="26">
        <f t="shared" si="2"/>
        <v>89681</v>
      </c>
      <c r="U7" s="26"/>
    </row>
    <row r="8" spans="1:35" ht="12.75" customHeight="1" x14ac:dyDescent="0.2">
      <c r="A8" s="6" t="s">
        <v>17</v>
      </c>
      <c r="B8" s="26">
        <v>0</v>
      </c>
      <c r="C8" s="26"/>
      <c r="D8" s="393">
        <v>0</v>
      </c>
      <c r="E8" s="26">
        <v>576</v>
      </c>
      <c r="F8" s="59">
        <v>2</v>
      </c>
      <c r="G8" s="59">
        <v>0</v>
      </c>
      <c r="H8" s="59">
        <v>0</v>
      </c>
      <c r="I8" s="59">
        <v>0</v>
      </c>
      <c r="J8" s="59">
        <v>0</v>
      </c>
      <c r="K8" s="59">
        <v>0</v>
      </c>
      <c r="L8" s="59">
        <v>0</v>
      </c>
      <c r="M8" s="59">
        <v>0</v>
      </c>
      <c r="N8" s="59">
        <v>0</v>
      </c>
      <c r="O8" s="234">
        <v>0</v>
      </c>
      <c r="P8" s="394">
        <f t="shared" si="0"/>
        <v>578</v>
      </c>
      <c r="Q8" s="235">
        <v>7371</v>
      </c>
      <c r="R8" s="395">
        <f t="shared" si="1"/>
        <v>6793</v>
      </c>
      <c r="S8" s="395">
        <f t="shared" si="3"/>
        <v>7.8415411748745081</v>
      </c>
      <c r="T8" s="26">
        <f t="shared" si="2"/>
        <v>578</v>
      </c>
      <c r="U8" s="26"/>
    </row>
    <row r="9" spans="1:35" x14ac:dyDescent="0.2">
      <c r="A9" s="6" t="s">
        <v>18</v>
      </c>
      <c r="B9" s="26">
        <v>5201</v>
      </c>
      <c r="C9" s="26"/>
      <c r="D9" s="393">
        <v>0</v>
      </c>
      <c r="E9" s="26">
        <v>0</v>
      </c>
      <c r="F9" s="59">
        <v>0</v>
      </c>
      <c r="G9" s="59">
        <v>0</v>
      </c>
      <c r="H9" s="59">
        <v>0</v>
      </c>
      <c r="I9" s="59">
        <v>0</v>
      </c>
      <c r="J9" s="59">
        <v>0</v>
      </c>
      <c r="K9" s="59">
        <v>0</v>
      </c>
      <c r="L9" s="59">
        <v>0</v>
      </c>
      <c r="M9" s="59">
        <v>0</v>
      </c>
      <c r="N9" s="59">
        <v>11584</v>
      </c>
      <c r="O9" s="234">
        <v>0</v>
      </c>
      <c r="P9" s="394">
        <f t="shared" si="0"/>
        <v>11584</v>
      </c>
      <c r="Q9" s="235">
        <v>11584</v>
      </c>
      <c r="R9" s="395">
        <f t="shared" si="1"/>
        <v>0</v>
      </c>
      <c r="S9" s="395">
        <f t="shared" si="3"/>
        <v>100</v>
      </c>
      <c r="T9" s="26">
        <f t="shared" si="2"/>
        <v>16785</v>
      </c>
      <c r="U9" s="26"/>
    </row>
    <row r="10" spans="1:35" x14ac:dyDescent="0.2">
      <c r="A10" s="6" t="s">
        <v>19</v>
      </c>
      <c r="B10" s="26">
        <v>0</v>
      </c>
      <c r="C10" s="26"/>
      <c r="D10" s="393">
        <v>0</v>
      </c>
      <c r="E10" s="26">
        <v>0</v>
      </c>
      <c r="F10" s="59">
        <v>0</v>
      </c>
      <c r="G10" s="59">
        <v>0</v>
      </c>
      <c r="H10" s="59">
        <v>0</v>
      </c>
      <c r="I10" s="59">
        <v>0</v>
      </c>
      <c r="J10" s="59">
        <v>0</v>
      </c>
      <c r="K10" s="59">
        <v>0</v>
      </c>
      <c r="L10" s="59">
        <v>0</v>
      </c>
      <c r="M10" s="59">
        <v>0</v>
      </c>
      <c r="N10" s="59">
        <v>0</v>
      </c>
      <c r="O10" s="234">
        <v>0</v>
      </c>
      <c r="P10" s="394">
        <f t="shared" si="0"/>
        <v>0</v>
      </c>
      <c r="Q10" s="235">
        <v>8424</v>
      </c>
      <c r="R10" s="395">
        <f t="shared" si="1"/>
        <v>8424</v>
      </c>
      <c r="S10" s="395">
        <f t="shared" si="3"/>
        <v>0</v>
      </c>
      <c r="T10" s="26">
        <f t="shared" si="2"/>
        <v>0</v>
      </c>
      <c r="U10" s="26"/>
    </row>
    <row r="11" spans="1:35" x14ac:dyDescent="0.2">
      <c r="A11" s="6" t="s">
        <v>20</v>
      </c>
      <c r="B11" s="26">
        <v>0</v>
      </c>
      <c r="C11" s="26"/>
      <c r="D11" s="393">
        <v>10574</v>
      </c>
      <c r="E11" s="26">
        <v>41034</v>
      </c>
      <c r="F11" s="59">
        <v>49309</v>
      </c>
      <c r="G11" s="59">
        <v>32866</v>
      </c>
      <c r="H11" s="59">
        <v>8334</v>
      </c>
      <c r="I11" s="59">
        <v>0</v>
      </c>
      <c r="J11" s="59">
        <v>0</v>
      </c>
      <c r="K11" s="59">
        <v>3</v>
      </c>
      <c r="L11" s="59">
        <v>0</v>
      </c>
      <c r="M11" s="59">
        <v>0</v>
      </c>
      <c r="N11" s="59">
        <v>0</v>
      </c>
      <c r="O11" s="234">
        <v>0</v>
      </c>
      <c r="P11" s="394">
        <f t="shared" si="0"/>
        <v>142120</v>
      </c>
      <c r="Q11" s="235">
        <v>152691</v>
      </c>
      <c r="R11" s="395">
        <f t="shared" si="1"/>
        <v>10571</v>
      </c>
      <c r="S11" s="395">
        <f t="shared" si="3"/>
        <v>93.076867660831354</v>
      </c>
      <c r="T11" s="26">
        <f t="shared" si="2"/>
        <v>142120</v>
      </c>
      <c r="U11" s="26"/>
    </row>
    <row r="12" spans="1:35" x14ac:dyDescent="0.2">
      <c r="A12" s="6" t="s">
        <v>21</v>
      </c>
      <c r="B12" s="26">
        <v>4773</v>
      </c>
      <c r="C12" s="26"/>
      <c r="D12" s="393">
        <v>1242</v>
      </c>
      <c r="E12" s="26">
        <v>3778</v>
      </c>
      <c r="F12" s="59">
        <v>2412</v>
      </c>
      <c r="G12" s="59">
        <v>2254</v>
      </c>
      <c r="H12" s="59">
        <v>3086</v>
      </c>
      <c r="I12" s="59">
        <v>3909</v>
      </c>
      <c r="J12" s="59">
        <v>3805</v>
      </c>
      <c r="K12" s="59">
        <v>2972</v>
      </c>
      <c r="L12" s="59">
        <v>-9823</v>
      </c>
      <c r="M12" s="59">
        <v>2129</v>
      </c>
      <c r="N12" s="59">
        <v>5924</v>
      </c>
      <c r="O12" s="234">
        <v>2870</v>
      </c>
      <c r="P12" s="394">
        <f t="shared" si="0"/>
        <v>24558</v>
      </c>
      <c r="Q12" s="235">
        <v>25273</v>
      </c>
      <c r="R12" s="395">
        <f t="shared" si="1"/>
        <v>715</v>
      </c>
      <c r="S12" s="395">
        <f t="shared" si="3"/>
        <v>97.170893839275109</v>
      </c>
      <c r="T12" s="26">
        <f t="shared" si="2"/>
        <v>29331</v>
      </c>
      <c r="U12" s="26"/>
    </row>
    <row r="13" spans="1:35" x14ac:dyDescent="0.2">
      <c r="A13" s="6" t="s">
        <v>22</v>
      </c>
      <c r="B13" s="26">
        <v>0</v>
      </c>
      <c r="C13" s="26"/>
      <c r="D13" s="393">
        <v>0</v>
      </c>
      <c r="E13" s="26">
        <v>0</v>
      </c>
      <c r="F13" s="59">
        <v>0</v>
      </c>
      <c r="G13" s="59">
        <v>0</v>
      </c>
      <c r="H13" s="59">
        <v>0</v>
      </c>
      <c r="I13" s="59">
        <v>0</v>
      </c>
      <c r="J13" s="59">
        <v>0</v>
      </c>
      <c r="K13" s="59">
        <v>0</v>
      </c>
      <c r="L13" s="59">
        <v>0</v>
      </c>
      <c r="M13" s="59">
        <v>0</v>
      </c>
      <c r="N13" s="59">
        <v>0</v>
      </c>
      <c r="O13" s="234">
        <v>0</v>
      </c>
      <c r="P13" s="394">
        <f t="shared" si="0"/>
        <v>0</v>
      </c>
      <c r="Q13" s="235">
        <v>7258</v>
      </c>
      <c r="R13" s="395">
        <f t="shared" si="1"/>
        <v>7258</v>
      </c>
      <c r="S13" s="395">
        <f t="shared" si="3"/>
        <v>0</v>
      </c>
      <c r="T13" s="26">
        <f t="shared" si="2"/>
        <v>0</v>
      </c>
      <c r="U13" s="26"/>
    </row>
    <row r="14" spans="1:35" x14ac:dyDescent="0.2">
      <c r="A14" s="6" t="s">
        <v>23</v>
      </c>
      <c r="B14" s="26">
        <v>6876</v>
      </c>
      <c r="C14" s="26"/>
      <c r="D14" s="393">
        <v>0</v>
      </c>
      <c r="E14" s="26">
        <v>0</v>
      </c>
      <c r="F14" s="59">
        <v>0</v>
      </c>
      <c r="G14" s="59">
        <v>0</v>
      </c>
      <c r="H14" s="59">
        <v>0</v>
      </c>
      <c r="I14" s="59">
        <v>0</v>
      </c>
      <c r="J14" s="59">
        <v>0</v>
      </c>
      <c r="K14" s="59">
        <v>15754</v>
      </c>
      <c r="L14" s="59">
        <v>18</v>
      </c>
      <c r="M14" s="59">
        <v>0</v>
      </c>
      <c r="N14" s="59">
        <v>0</v>
      </c>
      <c r="O14" s="234">
        <v>0</v>
      </c>
      <c r="P14" s="394">
        <f t="shared" si="0"/>
        <v>15772</v>
      </c>
      <c r="Q14" s="235">
        <v>15796</v>
      </c>
      <c r="R14" s="395">
        <f t="shared" si="1"/>
        <v>24</v>
      </c>
      <c r="S14" s="395">
        <f t="shared" si="3"/>
        <v>99.848062800709044</v>
      </c>
      <c r="T14" s="26">
        <f t="shared" si="2"/>
        <v>22648</v>
      </c>
      <c r="U14" s="26"/>
    </row>
    <row r="15" spans="1:35" x14ac:dyDescent="0.2">
      <c r="A15" s="6" t="s">
        <v>24</v>
      </c>
      <c r="B15" s="26">
        <v>0</v>
      </c>
      <c r="C15" s="26"/>
      <c r="D15" s="393">
        <v>0</v>
      </c>
      <c r="E15" s="26">
        <v>0</v>
      </c>
      <c r="F15" s="59">
        <v>0</v>
      </c>
      <c r="G15" s="59">
        <v>0</v>
      </c>
      <c r="H15" s="59">
        <v>0</v>
      </c>
      <c r="I15" s="59">
        <v>0</v>
      </c>
      <c r="J15" s="59">
        <v>0</v>
      </c>
      <c r="K15" s="59">
        <v>0</v>
      </c>
      <c r="L15" s="59">
        <v>0</v>
      </c>
      <c r="M15" s="59">
        <v>0</v>
      </c>
      <c r="N15" s="59">
        <v>0</v>
      </c>
      <c r="O15" s="234">
        <v>0</v>
      </c>
      <c r="P15" s="394">
        <f t="shared" si="0"/>
        <v>0</v>
      </c>
      <c r="Q15" s="235">
        <v>7258</v>
      </c>
      <c r="R15" s="395">
        <f t="shared" si="1"/>
        <v>7258</v>
      </c>
      <c r="S15" s="395">
        <f t="shared" si="3"/>
        <v>0</v>
      </c>
      <c r="T15" s="26">
        <f t="shared" si="2"/>
        <v>0</v>
      </c>
      <c r="U15" s="26"/>
    </row>
    <row r="16" spans="1:35" x14ac:dyDescent="0.2">
      <c r="A16" s="6" t="s">
        <v>25</v>
      </c>
      <c r="B16" s="26">
        <v>0</v>
      </c>
      <c r="C16" s="26"/>
      <c r="D16" s="393">
        <v>235</v>
      </c>
      <c r="E16" s="26">
        <v>471</v>
      </c>
      <c r="F16" s="59">
        <v>0</v>
      </c>
      <c r="G16" s="59">
        <v>0</v>
      </c>
      <c r="H16" s="59">
        <v>470</v>
      </c>
      <c r="I16" s="59">
        <v>12161</v>
      </c>
      <c r="J16" s="59">
        <v>31499</v>
      </c>
      <c r="K16" s="59">
        <v>71067</v>
      </c>
      <c r="L16" s="59">
        <v>38140</v>
      </c>
      <c r="M16" s="59">
        <v>29271</v>
      </c>
      <c r="N16" s="59">
        <v>235</v>
      </c>
      <c r="O16" s="234">
        <v>1176</v>
      </c>
      <c r="P16" s="394">
        <f t="shared" si="0"/>
        <v>184725</v>
      </c>
      <c r="Q16" s="235">
        <v>185335</v>
      </c>
      <c r="R16" s="395">
        <f t="shared" si="1"/>
        <v>610</v>
      </c>
      <c r="S16" s="395">
        <f t="shared" si="3"/>
        <v>99.670866269188224</v>
      </c>
      <c r="T16" s="26">
        <f t="shared" si="2"/>
        <v>184725</v>
      </c>
      <c r="U16" s="26"/>
    </row>
    <row r="17" spans="1:21" x14ac:dyDescent="0.2">
      <c r="A17" s="6" t="s">
        <v>26</v>
      </c>
      <c r="B17" s="26">
        <v>0</v>
      </c>
      <c r="C17" s="26">
        <v>5176</v>
      </c>
      <c r="D17" s="393">
        <v>0</v>
      </c>
      <c r="E17" s="26">
        <v>11528</v>
      </c>
      <c r="F17" s="59">
        <v>0</v>
      </c>
      <c r="G17" s="59">
        <v>0</v>
      </c>
      <c r="H17" s="59">
        <v>0</v>
      </c>
      <c r="I17" s="59">
        <v>0</v>
      </c>
      <c r="J17" s="59">
        <v>0</v>
      </c>
      <c r="K17" s="59">
        <v>0</v>
      </c>
      <c r="L17" s="59">
        <v>0</v>
      </c>
      <c r="M17" s="59">
        <v>0</v>
      </c>
      <c r="N17" s="59">
        <v>0</v>
      </c>
      <c r="O17" s="234">
        <v>0</v>
      </c>
      <c r="P17" s="394">
        <f t="shared" si="0"/>
        <v>11528</v>
      </c>
      <c r="Q17" s="235">
        <v>11584</v>
      </c>
      <c r="R17" s="395">
        <f t="shared" si="1"/>
        <v>56</v>
      </c>
      <c r="S17" s="395">
        <f t="shared" si="3"/>
        <v>99.516574585635354</v>
      </c>
      <c r="T17" s="26">
        <f t="shared" si="2"/>
        <v>16704</v>
      </c>
      <c r="U17" s="26"/>
    </row>
    <row r="18" spans="1:21" x14ac:dyDescent="0.2">
      <c r="A18" s="6" t="s">
        <v>27</v>
      </c>
      <c r="B18" s="26">
        <v>6426</v>
      </c>
      <c r="C18" s="26"/>
      <c r="D18" s="393">
        <v>0</v>
      </c>
      <c r="E18" s="26">
        <v>0</v>
      </c>
      <c r="F18" s="59">
        <v>0</v>
      </c>
      <c r="G18" s="59">
        <v>26150</v>
      </c>
      <c r="H18" s="59">
        <v>0</v>
      </c>
      <c r="I18" s="59">
        <v>0</v>
      </c>
      <c r="J18" s="59">
        <v>0</v>
      </c>
      <c r="K18" s="59">
        <v>0</v>
      </c>
      <c r="L18" s="59">
        <v>1229</v>
      </c>
      <c r="M18" s="59">
        <v>0</v>
      </c>
      <c r="N18" s="59">
        <v>0</v>
      </c>
      <c r="O18" s="234">
        <v>0</v>
      </c>
      <c r="P18" s="394">
        <f t="shared" si="0"/>
        <v>27379</v>
      </c>
      <c r="Q18" s="235">
        <v>27379</v>
      </c>
      <c r="R18" s="395">
        <f t="shared" si="1"/>
        <v>0</v>
      </c>
      <c r="S18" s="395">
        <f t="shared" si="3"/>
        <v>100</v>
      </c>
      <c r="T18" s="26">
        <f t="shared" si="2"/>
        <v>33805</v>
      </c>
      <c r="U18" s="26"/>
    </row>
    <row r="19" spans="1:21" x14ac:dyDescent="0.2">
      <c r="A19" s="6" t="s">
        <v>28</v>
      </c>
      <c r="B19" s="26">
        <v>3923</v>
      </c>
      <c r="C19" s="26"/>
      <c r="D19" s="393">
        <v>9034</v>
      </c>
      <c r="E19" s="26">
        <v>0</v>
      </c>
      <c r="F19" s="59">
        <v>0</v>
      </c>
      <c r="G19" s="59">
        <v>0</v>
      </c>
      <c r="H19" s="59">
        <v>0</v>
      </c>
      <c r="I19" s="59">
        <v>0</v>
      </c>
      <c r="J19" s="59">
        <v>0</v>
      </c>
      <c r="K19" s="59">
        <v>0</v>
      </c>
      <c r="L19" s="59">
        <v>0</v>
      </c>
      <c r="M19" s="59">
        <v>0</v>
      </c>
      <c r="N19" s="59">
        <v>0</v>
      </c>
      <c r="O19" s="234">
        <v>0</v>
      </c>
      <c r="P19" s="394">
        <f t="shared" si="0"/>
        <v>9034</v>
      </c>
      <c r="Q19" s="235">
        <v>9477</v>
      </c>
      <c r="R19" s="395">
        <f t="shared" si="1"/>
        <v>443</v>
      </c>
      <c r="S19" s="395">
        <f t="shared" si="3"/>
        <v>95.325524955154592</v>
      </c>
      <c r="T19" s="26">
        <f t="shared" si="2"/>
        <v>12957</v>
      </c>
      <c r="U19" s="26"/>
    </row>
    <row r="20" spans="1:21" x14ac:dyDescent="0.2">
      <c r="A20" s="6" t="s">
        <v>29</v>
      </c>
      <c r="B20" s="26">
        <v>0</v>
      </c>
      <c r="C20" s="26"/>
      <c r="D20" s="393">
        <v>0</v>
      </c>
      <c r="E20" s="26">
        <v>0</v>
      </c>
      <c r="F20" s="59">
        <v>0</v>
      </c>
      <c r="G20" s="59">
        <v>0</v>
      </c>
      <c r="H20" s="59">
        <v>0</v>
      </c>
      <c r="I20" s="59">
        <v>0</v>
      </c>
      <c r="J20" s="59">
        <v>0</v>
      </c>
      <c r="K20" s="59">
        <v>0</v>
      </c>
      <c r="L20" s="59">
        <v>0</v>
      </c>
      <c r="M20" s="59">
        <v>0</v>
      </c>
      <c r="N20" s="59">
        <v>0</v>
      </c>
      <c r="O20" s="234">
        <v>0</v>
      </c>
      <c r="P20" s="394">
        <f t="shared" si="0"/>
        <v>0</v>
      </c>
      <c r="Q20" s="235">
        <v>7258</v>
      </c>
      <c r="R20" s="395">
        <f t="shared" si="1"/>
        <v>7258</v>
      </c>
      <c r="S20" s="395">
        <f t="shared" si="3"/>
        <v>0</v>
      </c>
      <c r="T20" s="26">
        <f t="shared" si="2"/>
        <v>0</v>
      </c>
      <c r="U20" s="26"/>
    </row>
    <row r="21" spans="1:21" x14ac:dyDescent="0.2">
      <c r="A21" s="6" t="s">
        <v>30</v>
      </c>
      <c r="B21" s="26">
        <v>0</v>
      </c>
      <c r="C21" s="26"/>
      <c r="D21" s="393">
        <v>0</v>
      </c>
      <c r="E21" s="26">
        <v>0</v>
      </c>
      <c r="F21" s="59">
        <v>0</v>
      </c>
      <c r="G21" s="59">
        <v>0</v>
      </c>
      <c r="H21" s="59">
        <v>10471</v>
      </c>
      <c r="I21" s="59">
        <v>0</v>
      </c>
      <c r="J21" s="59">
        <v>0</v>
      </c>
      <c r="K21" s="59">
        <v>0</v>
      </c>
      <c r="L21" s="59">
        <v>2902</v>
      </c>
      <c r="M21" s="59">
        <v>18045</v>
      </c>
      <c r="N21" s="59">
        <v>105</v>
      </c>
      <c r="O21" s="234">
        <v>18643</v>
      </c>
      <c r="P21" s="394">
        <f t="shared" si="0"/>
        <v>50166</v>
      </c>
      <c r="Q21" s="235">
        <v>50546</v>
      </c>
      <c r="R21" s="395">
        <f t="shared" si="1"/>
        <v>380</v>
      </c>
      <c r="S21" s="395">
        <f t="shared" si="3"/>
        <v>99.248209551695481</v>
      </c>
      <c r="T21" s="26">
        <f t="shared" si="2"/>
        <v>50166</v>
      </c>
      <c r="U21" s="26"/>
    </row>
    <row r="22" spans="1:21" x14ac:dyDescent="0.2">
      <c r="A22" s="6" t="s">
        <v>31</v>
      </c>
      <c r="B22" s="26">
        <v>5489</v>
      </c>
      <c r="C22" s="26"/>
      <c r="D22" s="393">
        <v>0</v>
      </c>
      <c r="E22" s="26">
        <v>0</v>
      </c>
      <c r="F22" s="59">
        <v>0</v>
      </c>
      <c r="G22" s="59">
        <v>0</v>
      </c>
      <c r="H22" s="59">
        <v>0</v>
      </c>
      <c r="I22" s="59">
        <v>6316</v>
      </c>
      <c r="J22" s="59">
        <v>0</v>
      </c>
      <c r="K22" s="59">
        <v>0</v>
      </c>
      <c r="L22" s="59">
        <v>0</v>
      </c>
      <c r="M22" s="59">
        <v>6294</v>
      </c>
      <c r="N22" s="59">
        <v>0</v>
      </c>
      <c r="O22" s="234">
        <v>0</v>
      </c>
      <c r="P22" s="394">
        <f t="shared" si="0"/>
        <v>12610</v>
      </c>
      <c r="Q22" s="235">
        <v>12636</v>
      </c>
      <c r="R22" s="395">
        <f t="shared" si="1"/>
        <v>26</v>
      </c>
      <c r="S22" s="395">
        <f t="shared" si="3"/>
        <v>99.794238683127574</v>
      </c>
      <c r="T22" s="26">
        <f t="shared" si="2"/>
        <v>18099</v>
      </c>
      <c r="U22" s="26"/>
    </row>
    <row r="23" spans="1:21" x14ac:dyDescent="0.2">
      <c r="A23" s="6" t="s">
        <v>32</v>
      </c>
      <c r="B23" s="26">
        <v>0</v>
      </c>
      <c r="C23" s="26"/>
      <c r="D23" s="393">
        <v>0</v>
      </c>
      <c r="E23" s="26">
        <v>0</v>
      </c>
      <c r="F23" s="59">
        <v>0</v>
      </c>
      <c r="G23" s="59">
        <v>0</v>
      </c>
      <c r="H23" s="59">
        <v>0</v>
      </c>
      <c r="I23" s="59">
        <v>0</v>
      </c>
      <c r="J23" s="59">
        <v>0</v>
      </c>
      <c r="K23" s="59">
        <v>0</v>
      </c>
      <c r="L23" s="59">
        <v>0</v>
      </c>
      <c r="M23" s="59">
        <v>0</v>
      </c>
      <c r="N23" s="59">
        <v>0</v>
      </c>
      <c r="O23" s="234">
        <v>0</v>
      </c>
      <c r="P23" s="394">
        <f t="shared" si="0"/>
        <v>0</v>
      </c>
      <c r="Q23" s="235">
        <v>7258</v>
      </c>
      <c r="R23" s="395">
        <f t="shared" si="1"/>
        <v>7258</v>
      </c>
      <c r="S23" s="395">
        <f t="shared" si="3"/>
        <v>0</v>
      </c>
      <c r="T23" s="26">
        <f t="shared" si="2"/>
        <v>0</v>
      </c>
      <c r="U23" s="26"/>
    </row>
    <row r="24" spans="1:21" x14ac:dyDescent="0.2">
      <c r="A24" s="6" t="s">
        <v>33</v>
      </c>
      <c r="B24" s="26">
        <v>4747</v>
      </c>
      <c r="C24" s="26"/>
      <c r="D24" s="393">
        <v>0</v>
      </c>
      <c r="E24" s="26">
        <v>0</v>
      </c>
      <c r="F24" s="59">
        <v>0</v>
      </c>
      <c r="G24" s="59">
        <v>0</v>
      </c>
      <c r="H24" s="59">
        <v>0</v>
      </c>
      <c r="I24" s="59">
        <v>0</v>
      </c>
      <c r="J24" s="59">
        <v>5921</v>
      </c>
      <c r="K24" s="59">
        <v>0</v>
      </c>
      <c r="L24" s="59">
        <v>0</v>
      </c>
      <c r="M24" s="59">
        <v>0</v>
      </c>
      <c r="N24" s="59">
        <v>0</v>
      </c>
      <c r="O24" s="234">
        <v>0</v>
      </c>
      <c r="P24" s="394">
        <f t="shared" si="0"/>
        <v>5921</v>
      </c>
      <c r="Q24" s="235">
        <v>10530</v>
      </c>
      <c r="R24" s="395">
        <f t="shared" si="1"/>
        <v>4609</v>
      </c>
      <c r="S24" s="395">
        <f t="shared" si="3"/>
        <v>56.229819563152894</v>
      </c>
      <c r="T24" s="26">
        <f t="shared" si="2"/>
        <v>10668</v>
      </c>
      <c r="U24" s="26"/>
    </row>
    <row r="25" spans="1:21" x14ac:dyDescent="0.2">
      <c r="A25" s="6" t="s">
        <v>34</v>
      </c>
      <c r="B25" s="26">
        <v>208</v>
      </c>
      <c r="C25" s="26"/>
      <c r="D25" s="393">
        <v>1</v>
      </c>
      <c r="E25" s="26">
        <v>0</v>
      </c>
      <c r="F25" s="59">
        <v>5</v>
      </c>
      <c r="G25" s="59">
        <v>27</v>
      </c>
      <c r="H25" s="59">
        <v>7</v>
      </c>
      <c r="I25" s="59">
        <v>3</v>
      </c>
      <c r="J25" s="59">
        <v>2</v>
      </c>
      <c r="K25" s="59">
        <v>123</v>
      </c>
      <c r="L25" s="59">
        <v>125</v>
      </c>
      <c r="M25" s="59">
        <v>42</v>
      </c>
      <c r="N25" s="59">
        <v>166</v>
      </c>
      <c r="O25" s="234">
        <v>7395</v>
      </c>
      <c r="P25" s="394">
        <f t="shared" si="0"/>
        <v>7896</v>
      </c>
      <c r="Q25" s="235">
        <v>8424</v>
      </c>
      <c r="R25" s="395">
        <f t="shared" si="1"/>
        <v>528</v>
      </c>
      <c r="S25" s="395">
        <f t="shared" si="3"/>
        <v>93.732193732193736</v>
      </c>
      <c r="T25" s="26">
        <f t="shared" si="2"/>
        <v>8104</v>
      </c>
      <c r="U25" s="26"/>
    </row>
    <row r="26" spans="1:21" x14ac:dyDescent="0.2">
      <c r="A26" s="6" t="s">
        <v>35</v>
      </c>
      <c r="B26" s="26">
        <v>0</v>
      </c>
      <c r="C26" s="26"/>
      <c r="D26" s="393">
        <v>0</v>
      </c>
      <c r="E26" s="26">
        <v>0</v>
      </c>
      <c r="F26" s="59">
        <v>0</v>
      </c>
      <c r="G26" s="59">
        <v>0</v>
      </c>
      <c r="H26" s="59">
        <v>0</v>
      </c>
      <c r="I26" s="59">
        <v>0</v>
      </c>
      <c r="J26" s="59">
        <v>0</v>
      </c>
      <c r="K26" s="59">
        <v>6722</v>
      </c>
      <c r="L26" s="59">
        <v>4856</v>
      </c>
      <c r="M26" s="59">
        <v>0</v>
      </c>
      <c r="N26" s="59">
        <v>0</v>
      </c>
      <c r="O26" s="234">
        <v>0</v>
      </c>
      <c r="P26" s="394">
        <f t="shared" si="0"/>
        <v>11578</v>
      </c>
      <c r="Q26" s="235">
        <v>11584</v>
      </c>
      <c r="R26" s="395">
        <f t="shared" si="1"/>
        <v>6</v>
      </c>
      <c r="S26" s="395">
        <f t="shared" si="3"/>
        <v>99.948204419889507</v>
      </c>
      <c r="T26" s="26">
        <f t="shared" si="2"/>
        <v>11578</v>
      </c>
      <c r="U26" s="26"/>
    </row>
    <row r="27" spans="1:21" x14ac:dyDescent="0.2">
      <c r="A27" s="6" t="s">
        <v>36</v>
      </c>
      <c r="B27" s="26">
        <v>0</v>
      </c>
      <c r="C27" s="26"/>
      <c r="D27" s="393">
        <v>0</v>
      </c>
      <c r="E27" s="26">
        <v>0</v>
      </c>
      <c r="F27" s="59">
        <v>0</v>
      </c>
      <c r="G27" s="59">
        <v>0</v>
      </c>
      <c r="H27" s="59">
        <v>0</v>
      </c>
      <c r="I27" s="59">
        <v>0</v>
      </c>
      <c r="J27" s="59">
        <v>0</v>
      </c>
      <c r="K27" s="59">
        <v>0</v>
      </c>
      <c r="L27" s="59">
        <v>0</v>
      </c>
      <c r="M27" s="59">
        <v>0</v>
      </c>
      <c r="N27" s="59">
        <v>0</v>
      </c>
      <c r="O27" s="234">
        <v>0</v>
      </c>
      <c r="P27" s="394">
        <f t="shared" si="0"/>
        <v>0</v>
      </c>
      <c r="Q27" s="235">
        <v>7258</v>
      </c>
      <c r="R27" s="395">
        <f t="shared" si="1"/>
        <v>7258</v>
      </c>
      <c r="S27" s="395">
        <f t="shared" si="3"/>
        <v>0</v>
      </c>
      <c r="T27" s="26">
        <f t="shared" si="2"/>
        <v>0</v>
      </c>
      <c r="U27" s="26"/>
    </row>
    <row r="28" spans="1:21" x14ac:dyDescent="0.2">
      <c r="A28" s="6" t="s">
        <v>37</v>
      </c>
      <c r="B28" s="26">
        <v>5431</v>
      </c>
      <c r="C28" s="26"/>
      <c r="D28" s="393">
        <v>5010</v>
      </c>
      <c r="E28" s="26">
        <v>71</v>
      </c>
      <c r="F28" s="59">
        <v>555</v>
      </c>
      <c r="G28" s="59">
        <v>177</v>
      </c>
      <c r="H28" s="59">
        <v>225</v>
      </c>
      <c r="I28" s="59">
        <v>235</v>
      </c>
      <c r="J28" s="59">
        <v>419</v>
      </c>
      <c r="K28" s="59">
        <v>140</v>
      </c>
      <c r="L28" s="59">
        <v>0</v>
      </c>
      <c r="M28" s="59">
        <v>0</v>
      </c>
      <c r="N28" s="59">
        <v>713</v>
      </c>
      <c r="O28" s="234">
        <v>210</v>
      </c>
      <c r="P28" s="394">
        <f t="shared" si="0"/>
        <v>7755</v>
      </c>
      <c r="Q28" s="235">
        <v>10530</v>
      </c>
      <c r="R28" s="395">
        <f t="shared" si="1"/>
        <v>2775</v>
      </c>
      <c r="S28" s="395">
        <f t="shared" si="3"/>
        <v>73.646723646723643</v>
      </c>
      <c r="T28" s="26">
        <f t="shared" si="2"/>
        <v>13186</v>
      </c>
      <c r="U28" s="26"/>
    </row>
    <row r="29" spans="1:21" x14ac:dyDescent="0.2">
      <c r="A29" s="6" t="s">
        <v>38</v>
      </c>
      <c r="B29" s="26">
        <v>133</v>
      </c>
      <c r="C29" s="26">
        <v>2908</v>
      </c>
      <c r="D29" s="393">
        <v>939</v>
      </c>
      <c r="E29" s="26">
        <v>-613</v>
      </c>
      <c r="F29" s="59">
        <v>2365</v>
      </c>
      <c r="G29" s="59">
        <v>1201</v>
      </c>
      <c r="H29" s="59">
        <v>2430</v>
      </c>
      <c r="I29" s="59">
        <v>1379</v>
      </c>
      <c r="J29" s="59">
        <v>830</v>
      </c>
      <c r="K29" s="59">
        <v>700</v>
      </c>
      <c r="L29" s="59">
        <v>1013</v>
      </c>
      <c r="M29" s="59">
        <v>833</v>
      </c>
      <c r="N29" s="59">
        <v>1559</v>
      </c>
      <c r="O29" s="234">
        <v>0</v>
      </c>
      <c r="P29" s="394">
        <f t="shared" si="0"/>
        <v>12636</v>
      </c>
      <c r="Q29" s="235">
        <v>12636</v>
      </c>
      <c r="R29" s="395">
        <f t="shared" si="1"/>
        <v>0</v>
      </c>
      <c r="S29" s="395">
        <f t="shared" si="3"/>
        <v>100</v>
      </c>
      <c r="T29" s="26">
        <f t="shared" si="2"/>
        <v>15677</v>
      </c>
      <c r="U29" s="26"/>
    </row>
    <row r="30" spans="1:21" x14ac:dyDescent="0.2">
      <c r="A30" s="6" t="s">
        <v>81</v>
      </c>
      <c r="B30" s="26">
        <v>0</v>
      </c>
      <c r="C30" s="26"/>
      <c r="D30" s="393">
        <v>0</v>
      </c>
      <c r="E30" s="26">
        <v>0</v>
      </c>
      <c r="F30" s="59">
        <v>0</v>
      </c>
      <c r="G30" s="59">
        <v>0</v>
      </c>
      <c r="H30" s="59">
        <v>0</v>
      </c>
      <c r="I30" s="59">
        <v>0</v>
      </c>
      <c r="J30" s="59">
        <v>0</v>
      </c>
      <c r="K30" s="59">
        <v>0</v>
      </c>
      <c r="L30" s="59">
        <v>0</v>
      </c>
      <c r="M30" s="59">
        <v>0</v>
      </c>
      <c r="N30" s="59">
        <v>0</v>
      </c>
      <c r="O30" s="234">
        <v>0</v>
      </c>
      <c r="P30" s="394">
        <f t="shared" si="0"/>
        <v>0</v>
      </c>
      <c r="Q30" s="235">
        <v>7258</v>
      </c>
      <c r="R30" s="395">
        <f t="shared" si="1"/>
        <v>7258</v>
      </c>
      <c r="S30" s="395">
        <f t="shared" si="3"/>
        <v>0</v>
      </c>
      <c r="T30" s="26">
        <f t="shared" si="2"/>
        <v>0</v>
      </c>
      <c r="U30" s="26"/>
    </row>
    <row r="31" spans="1:21" x14ac:dyDescent="0.2">
      <c r="A31" s="6" t="s">
        <v>39</v>
      </c>
      <c r="B31" s="26">
        <v>6147</v>
      </c>
      <c r="C31" s="26"/>
      <c r="D31" s="393">
        <v>0</v>
      </c>
      <c r="E31" s="26">
        <v>0</v>
      </c>
      <c r="F31" s="59">
        <v>13165</v>
      </c>
      <c r="G31" s="59">
        <v>0</v>
      </c>
      <c r="H31" s="59">
        <v>0</v>
      </c>
      <c r="I31" s="59">
        <v>0</v>
      </c>
      <c r="J31" s="59">
        <v>0</v>
      </c>
      <c r="K31" s="59">
        <v>0</v>
      </c>
      <c r="L31" s="59">
        <v>0</v>
      </c>
      <c r="M31" s="59">
        <v>0</v>
      </c>
      <c r="N31" s="59">
        <v>0</v>
      </c>
      <c r="O31" s="234">
        <v>525</v>
      </c>
      <c r="P31" s="394">
        <f t="shared" si="0"/>
        <v>13690</v>
      </c>
      <c r="Q31" s="235">
        <v>13690</v>
      </c>
      <c r="R31" s="395">
        <f t="shared" si="1"/>
        <v>0</v>
      </c>
      <c r="S31" s="395">
        <f t="shared" si="3"/>
        <v>100</v>
      </c>
      <c r="T31" s="26">
        <f t="shared" si="2"/>
        <v>19837</v>
      </c>
      <c r="U31" s="26"/>
    </row>
    <row r="32" spans="1:21" x14ac:dyDescent="0.2">
      <c r="A32" s="6" t="s">
        <v>40</v>
      </c>
      <c r="B32" s="26">
        <v>0</v>
      </c>
      <c r="C32" s="26"/>
      <c r="D32" s="393">
        <v>0</v>
      </c>
      <c r="E32" s="26">
        <v>0</v>
      </c>
      <c r="F32" s="59">
        <v>0</v>
      </c>
      <c r="G32" s="59">
        <v>0</v>
      </c>
      <c r="H32" s="59">
        <v>0</v>
      </c>
      <c r="I32" s="59">
        <v>10378</v>
      </c>
      <c r="J32" s="59">
        <v>0</v>
      </c>
      <c r="K32" s="59">
        <v>0</v>
      </c>
      <c r="L32" s="59">
        <v>1358</v>
      </c>
      <c r="M32" s="59">
        <v>0</v>
      </c>
      <c r="N32" s="59">
        <v>0</v>
      </c>
      <c r="O32" s="234">
        <v>2532</v>
      </c>
      <c r="P32" s="394">
        <f t="shared" si="0"/>
        <v>14268</v>
      </c>
      <c r="Q32" s="235">
        <v>22114</v>
      </c>
      <c r="R32" s="395">
        <f t="shared" si="1"/>
        <v>7846</v>
      </c>
      <c r="S32" s="395">
        <f t="shared" si="3"/>
        <v>64.520213439450117</v>
      </c>
      <c r="T32" s="26">
        <f t="shared" si="2"/>
        <v>14268</v>
      </c>
      <c r="U32" s="26"/>
    </row>
    <row r="33" spans="1:35" x14ac:dyDescent="0.2">
      <c r="A33" s="6" t="s">
        <v>41</v>
      </c>
      <c r="B33" s="26">
        <v>0</v>
      </c>
      <c r="C33" s="26"/>
      <c r="D33" s="393">
        <v>0</v>
      </c>
      <c r="E33" s="26">
        <v>0</v>
      </c>
      <c r="F33" s="59">
        <v>0</v>
      </c>
      <c r="G33" s="59">
        <v>0</v>
      </c>
      <c r="H33" s="59">
        <v>0</v>
      </c>
      <c r="I33" s="59">
        <v>7334</v>
      </c>
      <c r="J33" s="59">
        <v>298</v>
      </c>
      <c r="K33" s="59">
        <v>8771</v>
      </c>
      <c r="L33" s="59">
        <v>2913</v>
      </c>
      <c r="M33" s="59">
        <v>26</v>
      </c>
      <c r="N33" s="59">
        <v>0</v>
      </c>
      <c r="O33" s="234">
        <v>313</v>
      </c>
      <c r="P33" s="394">
        <f t="shared" si="0"/>
        <v>19655</v>
      </c>
      <c r="Q33" s="235">
        <v>30538</v>
      </c>
      <c r="R33" s="395">
        <f t="shared" si="1"/>
        <v>10883</v>
      </c>
      <c r="S33" s="395">
        <f t="shared" si="3"/>
        <v>64.362433689174139</v>
      </c>
      <c r="T33" s="26">
        <f t="shared" si="2"/>
        <v>19655</v>
      </c>
      <c r="U33" s="26"/>
    </row>
    <row r="34" spans="1:35" x14ac:dyDescent="0.2">
      <c r="A34" s="6" t="s">
        <v>42</v>
      </c>
      <c r="B34" s="26">
        <v>0</v>
      </c>
      <c r="C34" s="26"/>
      <c r="D34" s="393">
        <v>0</v>
      </c>
      <c r="E34" s="26">
        <v>0</v>
      </c>
      <c r="F34" s="59">
        <v>0</v>
      </c>
      <c r="G34" s="59">
        <v>0</v>
      </c>
      <c r="H34" s="59">
        <v>0</v>
      </c>
      <c r="I34" s="59">
        <v>0</v>
      </c>
      <c r="J34" s="59">
        <v>0</v>
      </c>
      <c r="K34" s="59">
        <v>0</v>
      </c>
      <c r="L34" s="59">
        <v>0</v>
      </c>
      <c r="M34" s="59">
        <v>0</v>
      </c>
      <c r="N34" s="59">
        <v>0</v>
      </c>
      <c r="O34" s="234">
        <v>0</v>
      </c>
      <c r="P34" s="394">
        <f t="shared" si="0"/>
        <v>0</v>
      </c>
      <c r="Q34" s="235">
        <v>7258</v>
      </c>
      <c r="R34" s="395">
        <f t="shared" si="1"/>
        <v>7258</v>
      </c>
      <c r="S34" s="395">
        <f t="shared" si="3"/>
        <v>0</v>
      </c>
      <c r="T34" s="26">
        <f t="shared" si="2"/>
        <v>0</v>
      </c>
      <c r="U34" s="26"/>
    </row>
    <row r="35" spans="1:35" x14ac:dyDescent="0.2">
      <c r="A35" s="6" t="s">
        <v>43</v>
      </c>
      <c r="B35" s="26">
        <v>1391</v>
      </c>
      <c r="C35" s="26"/>
      <c r="D35" s="393">
        <v>0</v>
      </c>
      <c r="E35" s="26">
        <v>0</v>
      </c>
      <c r="F35" s="59">
        <v>0</v>
      </c>
      <c r="G35" s="59">
        <v>254</v>
      </c>
      <c r="H35" s="59">
        <v>530</v>
      </c>
      <c r="I35" s="59">
        <v>0</v>
      </c>
      <c r="J35" s="59">
        <v>0</v>
      </c>
      <c r="K35" s="59">
        <v>0</v>
      </c>
      <c r="L35" s="59">
        <v>0</v>
      </c>
      <c r="M35" s="59">
        <v>424</v>
      </c>
      <c r="N35" s="59">
        <v>227</v>
      </c>
      <c r="O35" s="234">
        <v>1587</v>
      </c>
      <c r="P35" s="394">
        <f t="shared" si="0"/>
        <v>3022</v>
      </c>
      <c r="Q35" s="235">
        <v>7258</v>
      </c>
      <c r="R35" s="395">
        <f>Q35-P35</f>
        <v>4236</v>
      </c>
      <c r="S35" s="395">
        <f t="shared" si="3"/>
        <v>41.636814549462663</v>
      </c>
      <c r="T35" s="26">
        <f t="shared" si="2"/>
        <v>4413</v>
      </c>
      <c r="U35" s="26"/>
    </row>
    <row r="36" spans="1:35" x14ac:dyDescent="0.2">
      <c r="A36" s="6" t="s">
        <v>44</v>
      </c>
      <c r="B36" s="26">
        <v>32444</v>
      </c>
      <c r="C36" s="26"/>
      <c r="D36" s="393">
        <v>0</v>
      </c>
      <c r="E36" s="26">
        <v>24984</v>
      </c>
      <c r="F36" s="59">
        <v>6</v>
      </c>
      <c r="G36" s="59">
        <v>12804</v>
      </c>
      <c r="H36" s="59">
        <v>0</v>
      </c>
      <c r="I36" s="59">
        <v>2</v>
      </c>
      <c r="J36" s="59">
        <v>0</v>
      </c>
      <c r="K36" s="59">
        <v>0</v>
      </c>
      <c r="L36" s="59">
        <v>78</v>
      </c>
      <c r="M36" s="59">
        <v>52</v>
      </c>
      <c r="N36" s="59">
        <v>235</v>
      </c>
      <c r="O36" s="234">
        <v>52</v>
      </c>
      <c r="P36" s="394">
        <f t="shared" si="0"/>
        <v>38213</v>
      </c>
      <c r="Q36" s="235">
        <v>43175</v>
      </c>
      <c r="R36" s="395">
        <f t="shared" si="1"/>
        <v>4962</v>
      </c>
      <c r="S36" s="395">
        <f t="shared" si="3"/>
        <v>88.507237984944993</v>
      </c>
      <c r="T36" s="26">
        <f t="shared" si="2"/>
        <v>70657</v>
      </c>
      <c r="U36" s="26"/>
    </row>
    <row r="37" spans="1:35" x14ac:dyDescent="0.2">
      <c r="A37" s="6" t="s">
        <v>45</v>
      </c>
      <c r="B37" s="26">
        <v>0</v>
      </c>
      <c r="C37" s="26">
        <v>57719</v>
      </c>
      <c r="D37" s="393">
        <v>0</v>
      </c>
      <c r="E37" s="26">
        <v>0</v>
      </c>
      <c r="F37" s="59">
        <v>0</v>
      </c>
      <c r="G37" s="59">
        <v>0</v>
      </c>
      <c r="H37" s="59">
        <v>0</v>
      </c>
      <c r="I37" s="59">
        <v>30870</v>
      </c>
      <c r="J37" s="59">
        <v>0</v>
      </c>
      <c r="K37" s="59">
        <v>0</v>
      </c>
      <c r="L37" s="59">
        <v>27783</v>
      </c>
      <c r="M37" s="59">
        <v>28901</v>
      </c>
      <c r="N37" s="59">
        <v>0</v>
      </c>
      <c r="O37" s="234">
        <v>32028</v>
      </c>
      <c r="P37" s="394">
        <f t="shared" si="0"/>
        <v>119582</v>
      </c>
      <c r="Q37" s="235">
        <v>142160</v>
      </c>
      <c r="R37" s="395">
        <f t="shared" si="1"/>
        <v>22578</v>
      </c>
      <c r="S37" s="395">
        <f t="shared" si="3"/>
        <v>84.117895329206533</v>
      </c>
      <c r="T37" s="26">
        <f t="shared" si="2"/>
        <v>177301</v>
      </c>
      <c r="U37" s="26"/>
    </row>
    <row r="38" spans="1:35" x14ac:dyDescent="0.2">
      <c r="A38" s="6" t="s">
        <v>46</v>
      </c>
      <c r="B38" s="26">
        <v>6450</v>
      </c>
      <c r="C38" s="26"/>
      <c r="D38" s="393">
        <v>24220</v>
      </c>
      <c r="E38" s="26">
        <v>0</v>
      </c>
      <c r="F38" s="59">
        <v>0</v>
      </c>
      <c r="G38" s="59">
        <v>0</v>
      </c>
      <c r="H38" s="59">
        <v>0</v>
      </c>
      <c r="I38" s="59">
        <v>0</v>
      </c>
      <c r="J38" s="59">
        <v>0</v>
      </c>
      <c r="K38" s="59">
        <v>0</v>
      </c>
      <c r="L38" s="59">
        <v>0</v>
      </c>
      <c r="M38" s="59">
        <v>0</v>
      </c>
      <c r="N38" s="59">
        <v>0</v>
      </c>
      <c r="O38" s="234">
        <v>0</v>
      </c>
      <c r="P38" s="394">
        <f t="shared" si="0"/>
        <v>24220</v>
      </c>
      <c r="Q38" s="235">
        <v>24220</v>
      </c>
      <c r="R38" s="395">
        <f t="shared" si="1"/>
        <v>0</v>
      </c>
      <c r="S38" s="395">
        <f t="shared" si="3"/>
        <v>100</v>
      </c>
      <c r="T38" s="26">
        <f t="shared" si="2"/>
        <v>30670</v>
      </c>
      <c r="U38" s="26"/>
    </row>
    <row r="39" spans="1:35" x14ac:dyDescent="0.2">
      <c r="A39" s="6" t="s">
        <v>47</v>
      </c>
      <c r="B39" s="26">
        <v>0</v>
      </c>
      <c r="C39" s="26"/>
      <c r="D39" s="393">
        <v>0</v>
      </c>
      <c r="E39" s="26">
        <v>0</v>
      </c>
      <c r="F39" s="59">
        <v>0</v>
      </c>
      <c r="G39" s="59">
        <v>0</v>
      </c>
      <c r="H39" s="59">
        <v>0</v>
      </c>
      <c r="I39" s="59">
        <v>0</v>
      </c>
      <c r="J39" s="59">
        <v>0</v>
      </c>
      <c r="K39" s="59">
        <v>0</v>
      </c>
      <c r="L39" s="59">
        <v>0</v>
      </c>
      <c r="M39" s="59">
        <v>0</v>
      </c>
      <c r="N39" s="59">
        <v>0</v>
      </c>
      <c r="O39" s="234">
        <v>0</v>
      </c>
      <c r="P39" s="394">
        <f t="shared" si="0"/>
        <v>0</v>
      </c>
      <c r="Q39" s="235">
        <v>7258</v>
      </c>
      <c r="R39" s="395">
        <f t="shared" si="1"/>
        <v>7258</v>
      </c>
      <c r="S39" s="395">
        <f t="shared" si="3"/>
        <v>0</v>
      </c>
      <c r="T39" s="26">
        <f t="shared" si="2"/>
        <v>0</v>
      </c>
      <c r="U39" s="26"/>
    </row>
    <row r="40" spans="1:35" x14ac:dyDescent="0.2">
      <c r="A40" s="6" t="s">
        <v>48</v>
      </c>
      <c r="B40" s="26">
        <v>7565</v>
      </c>
      <c r="C40" s="26"/>
      <c r="D40" s="393">
        <v>16848</v>
      </c>
      <c r="E40" s="26">
        <v>0</v>
      </c>
      <c r="F40" s="59">
        <v>0</v>
      </c>
      <c r="G40" s="59">
        <v>0</v>
      </c>
      <c r="H40" s="59">
        <v>0</v>
      </c>
      <c r="I40" s="59">
        <v>0</v>
      </c>
      <c r="J40" s="59">
        <v>0</v>
      </c>
      <c r="K40" s="59">
        <v>0</v>
      </c>
      <c r="L40" s="59">
        <v>0</v>
      </c>
      <c r="M40" s="59">
        <v>0</v>
      </c>
      <c r="N40" s="59">
        <v>0</v>
      </c>
      <c r="O40" s="234">
        <v>0</v>
      </c>
      <c r="P40" s="394">
        <f t="shared" si="0"/>
        <v>16848</v>
      </c>
      <c r="Q40" s="235">
        <v>16849</v>
      </c>
      <c r="R40" s="395">
        <f t="shared" si="1"/>
        <v>1</v>
      </c>
      <c r="S40" s="395">
        <f t="shared" si="3"/>
        <v>99.99406492966942</v>
      </c>
      <c r="T40" s="26">
        <f t="shared" si="2"/>
        <v>24413</v>
      </c>
      <c r="U40" s="26"/>
    </row>
    <row r="41" spans="1:35" x14ac:dyDescent="0.2">
      <c r="A41" s="6" t="s">
        <v>49</v>
      </c>
      <c r="B41" s="26">
        <v>0</v>
      </c>
      <c r="C41" s="26"/>
      <c r="D41" s="393">
        <v>0</v>
      </c>
      <c r="E41" s="26">
        <v>0</v>
      </c>
      <c r="F41" s="59">
        <v>0</v>
      </c>
      <c r="G41" s="59">
        <v>0</v>
      </c>
      <c r="H41" s="59">
        <v>0</v>
      </c>
      <c r="I41" s="59">
        <v>0</v>
      </c>
      <c r="J41" s="59">
        <v>0</v>
      </c>
      <c r="K41" s="59">
        <v>0</v>
      </c>
      <c r="L41" s="59">
        <v>0</v>
      </c>
      <c r="M41" s="59">
        <v>0</v>
      </c>
      <c r="N41" s="59">
        <v>0</v>
      </c>
      <c r="O41" s="234">
        <v>0</v>
      </c>
      <c r="P41" s="394">
        <f t="shared" si="0"/>
        <v>0</v>
      </c>
      <c r="Q41" s="235">
        <v>12636</v>
      </c>
      <c r="R41" s="395">
        <f t="shared" si="1"/>
        <v>12636</v>
      </c>
      <c r="S41" s="395">
        <f t="shared" si="3"/>
        <v>0</v>
      </c>
      <c r="T41" s="26">
        <f t="shared" si="2"/>
        <v>0</v>
      </c>
      <c r="U41" s="26"/>
    </row>
    <row r="42" spans="1:35" x14ac:dyDescent="0.2">
      <c r="A42" s="6" t="s">
        <v>50</v>
      </c>
      <c r="B42" s="26">
        <v>21362</v>
      </c>
      <c r="C42" s="26"/>
      <c r="D42" s="393">
        <v>0</v>
      </c>
      <c r="E42" s="26">
        <v>0</v>
      </c>
      <c r="F42" s="59">
        <v>0</v>
      </c>
      <c r="G42" s="59">
        <v>0</v>
      </c>
      <c r="H42" s="59">
        <v>0</v>
      </c>
      <c r="I42" s="59">
        <v>0</v>
      </c>
      <c r="J42" s="59">
        <v>0</v>
      </c>
      <c r="K42" s="59">
        <v>0</v>
      </c>
      <c r="L42" s="59">
        <v>0</v>
      </c>
      <c r="M42" s="59">
        <v>0</v>
      </c>
      <c r="N42" s="59">
        <v>0</v>
      </c>
      <c r="O42" s="234">
        <v>14743</v>
      </c>
      <c r="P42" s="394">
        <f t="shared" si="0"/>
        <v>14743</v>
      </c>
      <c r="Q42" s="235">
        <v>14743</v>
      </c>
      <c r="R42" s="395">
        <f t="shared" si="1"/>
        <v>0</v>
      </c>
      <c r="S42" s="395">
        <f t="shared" si="3"/>
        <v>100</v>
      </c>
      <c r="T42" s="26">
        <f t="shared" si="2"/>
        <v>36105</v>
      </c>
      <c r="U42" s="26"/>
    </row>
    <row r="43" spans="1:35" x14ac:dyDescent="0.2">
      <c r="A43" s="6" t="s">
        <v>51</v>
      </c>
      <c r="B43" s="26">
        <v>0</v>
      </c>
      <c r="C43" s="26"/>
      <c r="D43" s="393">
        <v>0</v>
      </c>
      <c r="E43" s="26">
        <v>0</v>
      </c>
      <c r="F43" s="59">
        <v>0</v>
      </c>
      <c r="G43" s="59">
        <v>0</v>
      </c>
      <c r="H43" s="59">
        <v>0</v>
      </c>
      <c r="I43" s="59">
        <v>0</v>
      </c>
      <c r="J43" s="59">
        <v>0</v>
      </c>
      <c r="K43" s="59">
        <v>0</v>
      </c>
      <c r="L43" s="59">
        <v>0</v>
      </c>
      <c r="M43" s="59">
        <v>0</v>
      </c>
      <c r="N43" s="59">
        <v>0</v>
      </c>
      <c r="O43" s="234">
        <v>0</v>
      </c>
      <c r="P43" s="394">
        <f t="shared" si="0"/>
        <v>0</v>
      </c>
      <c r="Q43" s="235">
        <v>7371</v>
      </c>
      <c r="R43" s="395">
        <f t="shared" si="1"/>
        <v>7371</v>
      </c>
      <c r="S43" s="395">
        <f t="shared" si="3"/>
        <v>0</v>
      </c>
      <c r="T43" s="26">
        <f t="shared" si="2"/>
        <v>0</v>
      </c>
      <c r="U43" s="26"/>
    </row>
    <row r="44" spans="1:35" x14ac:dyDescent="0.2">
      <c r="A44" s="6" t="s">
        <v>52</v>
      </c>
      <c r="B44" s="26">
        <v>0</v>
      </c>
      <c r="C44" s="26"/>
      <c r="D44" s="393">
        <v>0</v>
      </c>
      <c r="E44" s="26">
        <v>0</v>
      </c>
      <c r="F44" s="59">
        <v>0</v>
      </c>
      <c r="G44" s="59">
        <v>0</v>
      </c>
      <c r="H44" s="59">
        <v>0</v>
      </c>
      <c r="I44" s="59">
        <v>0</v>
      </c>
      <c r="J44" s="59">
        <v>0</v>
      </c>
      <c r="K44" s="59">
        <v>0</v>
      </c>
      <c r="L44" s="59">
        <v>0</v>
      </c>
      <c r="M44" s="59">
        <v>0</v>
      </c>
      <c r="N44" s="59">
        <v>0</v>
      </c>
      <c r="O44" s="234">
        <v>0</v>
      </c>
      <c r="P44" s="394">
        <f t="shared" si="0"/>
        <v>0</v>
      </c>
      <c r="Q44" s="235">
        <v>7258</v>
      </c>
      <c r="R44" s="395">
        <f t="shared" si="1"/>
        <v>7258</v>
      </c>
      <c r="S44" s="395">
        <f t="shared" si="3"/>
        <v>0</v>
      </c>
      <c r="T44" s="26">
        <f t="shared" si="2"/>
        <v>0</v>
      </c>
      <c r="U44" s="26"/>
    </row>
    <row r="45" spans="1:35" x14ac:dyDescent="0.2">
      <c r="A45" s="6" t="s">
        <v>53</v>
      </c>
      <c r="B45" s="26">
        <v>5679</v>
      </c>
      <c r="C45" s="26"/>
      <c r="D45" s="396">
        <v>0</v>
      </c>
      <c r="E45" s="26">
        <v>0</v>
      </c>
      <c r="F45" s="59">
        <v>12636</v>
      </c>
      <c r="G45" s="59">
        <v>0</v>
      </c>
      <c r="H45" s="59">
        <v>0</v>
      </c>
      <c r="I45" s="59">
        <v>0</v>
      </c>
      <c r="J45" s="59">
        <v>0</v>
      </c>
      <c r="K45" s="59">
        <v>0</v>
      </c>
      <c r="L45" s="59">
        <v>0</v>
      </c>
      <c r="M45" s="59">
        <v>0</v>
      </c>
      <c r="N45" s="59">
        <v>0</v>
      </c>
      <c r="O45" s="234">
        <v>0</v>
      </c>
      <c r="P45" s="394">
        <f t="shared" si="0"/>
        <v>12636</v>
      </c>
      <c r="Q45" s="235">
        <v>12636</v>
      </c>
      <c r="R45" s="395">
        <f t="shared" si="1"/>
        <v>0</v>
      </c>
      <c r="S45" s="395">
        <f t="shared" si="3"/>
        <v>100</v>
      </c>
      <c r="T45" s="26">
        <f t="shared" si="2"/>
        <v>18315</v>
      </c>
      <c r="U45" s="26"/>
    </row>
    <row r="46" spans="1:35" x14ac:dyDescent="0.2">
      <c r="B46" s="26"/>
      <c r="C46" s="397"/>
      <c r="D46" s="26"/>
      <c r="E46" s="26"/>
      <c r="F46" s="26"/>
      <c r="G46" s="26"/>
      <c r="H46" s="26"/>
      <c r="I46" s="27"/>
      <c r="J46" s="27"/>
      <c r="K46" s="27"/>
      <c r="L46" s="27"/>
      <c r="M46" s="27"/>
      <c r="N46" s="27"/>
      <c r="O46" s="27"/>
      <c r="P46" s="50"/>
      <c r="Q46" s="51"/>
      <c r="R46" s="52"/>
      <c r="S46" s="52"/>
    </row>
    <row r="47" spans="1:35" s="2" customFormat="1" x14ac:dyDescent="0.2">
      <c r="A47" s="30" t="s">
        <v>55</v>
      </c>
      <c r="B47" s="398">
        <f t="shared" ref="B47:C47" si="4">SUM(B6:B45)</f>
        <v>131657</v>
      </c>
      <c r="C47" s="399">
        <f t="shared" si="4"/>
        <v>82029</v>
      </c>
      <c r="D47" s="31">
        <f>SUM(D6:D45)</f>
        <v>68950</v>
      </c>
      <c r="E47" s="31">
        <f t="shared" ref="E47:O47" si="5">SUM(E6:E45)</f>
        <v>114248</v>
      </c>
      <c r="F47" s="31">
        <f t="shared" si="5"/>
        <v>141077</v>
      </c>
      <c r="G47" s="31">
        <f t="shared" si="5"/>
        <v>97511</v>
      </c>
      <c r="H47" s="31">
        <f>SUM(H6:H45)</f>
        <v>25553</v>
      </c>
      <c r="I47" s="31">
        <f>SUM(I6:I45)</f>
        <v>72587</v>
      </c>
      <c r="J47" s="31">
        <f t="shared" si="5"/>
        <v>42877</v>
      </c>
      <c r="K47" s="31">
        <f t="shared" si="5"/>
        <v>107244</v>
      </c>
      <c r="L47" s="31">
        <f t="shared" si="5"/>
        <v>79080</v>
      </c>
      <c r="M47" s="31">
        <f t="shared" si="5"/>
        <v>86327</v>
      </c>
      <c r="N47" s="31">
        <f t="shared" si="5"/>
        <v>21205</v>
      </c>
      <c r="O47" s="31">
        <f t="shared" si="5"/>
        <v>83202</v>
      </c>
      <c r="P47" s="54">
        <f>SUM(P6:P46)</f>
        <v>939861</v>
      </c>
      <c r="Q47" s="55">
        <f>SUM(Q6:Q46)</f>
        <v>1117195</v>
      </c>
      <c r="R47" s="55">
        <f>SUM(R6:R46)</f>
        <v>177334</v>
      </c>
      <c r="S47" s="55">
        <f>100*P47/Q47</f>
        <v>84.12685341413092</v>
      </c>
      <c r="T47" s="31">
        <f>B47+C47+P47</f>
        <v>1153547</v>
      </c>
      <c r="U47" s="26"/>
      <c r="V47" s="6"/>
      <c r="W47" s="6"/>
      <c r="X47" s="6"/>
      <c r="Y47" s="6"/>
      <c r="Z47" s="6"/>
      <c r="AA47" s="6"/>
      <c r="AB47" s="6"/>
      <c r="AC47" s="6"/>
      <c r="AD47" s="6"/>
      <c r="AE47" s="6"/>
      <c r="AF47" s="6"/>
      <c r="AG47" s="6"/>
      <c r="AH47" s="6"/>
      <c r="AI47" s="6"/>
    </row>
    <row r="48" spans="1:35" s="278" customFormat="1" x14ac:dyDescent="0.2">
      <c r="A48" s="6" t="s">
        <v>424</v>
      </c>
      <c r="B48" s="6"/>
      <c r="C48" s="6"/>
      <c r="D48" s="400"/>
      <c r="E48" s="400"/>
      <c r="F48" s="400"/>
      <c r="G48" s="400"/>
      <c r="H48" s="400"/>
      <c r="I48" s="400"/>
      <c r="J48" s="400"/>
      <c r="K48" s="400"/>
      <c r="L48" s="400"/>
      <c r="M48" s="400"/>
      <c r="N48" s="400"/>
      <c r="O48" s="297"/>
      <c r="P48" s="297"/>
      <c r="Q48" s="401"/>
      <c r="R48" s="298"/>
      <c r="V48" s="301"/>
    </row>
    <row r="49" spans="1:17" ht="12.75" customHeight="1" x14ac:dyDescent="0.2">
      <c r="A49" s="6" t="s">
        <v>435</v>
      </c>
      <c r="E49" s="26"/>
      <c r="F49" s="26"/>
      <c r="G49" s="26"/>
      <c r="Q49" s="26"/>
    </row>
    <row r="50" spans="1:17" x14ac:dyDescent="0.2">
      <c r="A50" s="278" t="s">
        <v>389</v>
      </c>
      <c r="B50" s="278"/>
      <c r="C50" s="278"/>
      <c r="Q50" s="26"/>
    </row>
    <row r="51" spans="1:17" x14ac:dyDescent="0.2">
      <c r="G51" s="26"/>
    </row>
  </sheetData>
  <mergeCells count="1">
    <mergeCell ref="B2:C2"/>
  </mergeCells>
  <pageMargins left="0.43" right="0.16" top="0.56999999999999995" bottom="0.44" header="0.5" footer="0.4"/>
  <pageSetup scale="75" orientation="landscape" horizontalDpi="300" verticalDpi="300" r:id="rId1"/>
  <headerFooter alignWithMargins="0"/>
  <ignoredErrors>
    <ignoredError sqref="P29:P36" formulaRange="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45F41949DA2A940B8D082ECAF8F142D" ma:contentTypeVersion="21" ma:contentTypeDescription="Create a new document." ma:contentTypeScope="" ma:versionID="b73ccf800b91c230019bb8f09638abd6">
  <xsd:schema xmlns:xsd="http://www.w3.org/2001/XMLSchema" xmlns:xs="http://www.w3.org/2001/XMLSchema" xmlns:p="http://schemas.microsoft.com/office/2006/metadata/properties" xmlns:ns1="http://schemas.microsoft.com/sharepoint/v3" xmlns:ns2="df38bbad-0bb0-41a7-b78f-084b382b3af7" xmlns:ns3="e9322675-4e6c-4dcb-b08b-f40420b09916" xmlns:ns5="73fb875a-8af9-4255-b008-0995492d31cd" targetNamespace="http://schemas.microsoft.com/office/2006/metadata/properties" ma:root="true" ma:fieldsID="13a5557626a4f63aab3a2090ba60733f" ns1:_="" ns2:_="" ns3:_="" ns5:_="">
    <xsd:import namespace="http://schemas.microsoft.com/sharepoint/v3"/>
    <xsd:import namespace="df38bbad-0bb0-41a7-b78f-084b382b3af7"/>
    <xsd:import namespace="e9322675-4e6c-4dcb-b08b-f40420b09916"/>
    <xsd:import namespace="73fb875a-8af9-4255-b008-0995492d31cd"/>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5:TaxCatchAll" minOccurs="0"/>
                <xsd:element ref="ns1:Compan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Company" ma:index="14" nillable="true" ma:displayName="Company" ma:internalName="Company">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f38bbad-0bb0-41a7-b78f-084b382b3af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e9322675-4e6c-4dcb-b08b-f40420b09916"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3fb875a-8af9-4255-b008-0995492d31cd"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2fa8b7d3-41cc-4c68-b84f-83e196d43ada}" ma:internalName="TaxCatchAll" ma:showField="CatchAllData" ma:web="e9322675-4e6c-4dcb-b08b-f40420b0991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ma:index="12" ma:displayName="Author"/>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Company xmlns="http://schemas.microsoft.com/sharepoint/v3" xsi:nil="true"/>
    <TaxCatchAll xmlns="73fb875a-8af9-4255-b008-0995492d31cd"/>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884A291-FECF-4575-9E1F-0DABAC56444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df38bbad-0bb0-41a7-b78f-084b382b3af7"/>
    <ds:schemaRef ds:uri="e9322675-4e6c-4dcb-b08b-f40420b09916"/>
    <ds:schemaRef ds:uri="73fb875a-8af9-4255-b008-0995492d31c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7C9F0F9-7B1A-4704-AA31-55A9861B9464}">
  <ds:schemaRefs>
    <ds:schemaRef ds:uri="http://www.w3.org/XML/1998/namespace"/>
    <ds:schemaRef ds:uri="http://schemas.microsoft.com/office/2006/documentManagement/types"/>
    <ds:schemaRef ds:uri="e9322675-4e6c-4dcb-b08b-f40420b09916"/>
    <ds:schemaRef ds:uri="http://schemas.microsoft.com/office/infopath/2007/PartnerControls"/>
    <ds:schemaRef ds:uri="http://purl.org/dc/elements/1.1/"/>
    <ds:schemaRef ds:uri="http://schemas.openxmlformats.org/package/2006/metadata/core-properties"/>
    <ds:schemaRef ds:uri="73fb875a-8af9-4255-b008-0995492d31cd"/>
    <ds:schemaRef ds:uri="http://purl.org/dc/terms/"/>
    <ds:schemaRef ds:uri="df38bbad-0bb0-41a7-b78f-084b382b3af7"/>
    <ds:schemaRef ds:uri="http://schemas.microsoft.com/sharepoint/v3"/>
    <ds:schemaRef ds:uri="http://schemas.microsoft.com/office/2006/metadata/properties"/>
    <ds:schemaRef ds:uri="http://purl.org/dc/dcmitype/"/>
  </ds:schemaRefs>
</ds:datastoreItem>
</file>

<file path=customXml/itemProps3.xml><?xml version="1.0" encoding="utf-8"?>
<ds:datastoreItem xmlns:ds="http://schemas.openxmlformats.org/officeDocument/2006/customXml" ds:itemID="{2CD3D46B-92BE-41A3-AFEF-DC5A9CF0241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26</vt:i4>
      </vt:variant>
      <vt:variant>
        <vt:lpstr>Named Ranges</vt:lpstr>
      </vt:variant>
      <vt:variant>
        <vt:i4>19</vt:i4>
      </vt:variant>
    </vt:vector>
  </HeadingPairs>
  <TitlesOfParts>
    <vt:vector size="45" baseType="lpstr">
      <vt:lpstr>Contents</vt:lpstr>
      <vt:lpstr>Summary</vt:lpstr>
      <vt:lpstr>FY24</vt:lpstr>
      <vt:lpstr>FY23</vt:lpstr>
      <vt:lpstr>FY22</vt:lpstr>
      <vt:lpstr>FY21</vt:lpstr>
      <vt:lpstr>FY20</vt:lpstr>
      <vt:lpstr>FY19</vt:lpstr>
      <vt:lpstr>FY18</vt:lpstr>
      <vt:lpstr>FY17</vt:lpstr>
      <vt:lpstr>FY16</vt:lpstr>
      <vt:lpstr>FY15</vt:lpstr>
      <vt:lpstr>FY14</vt:lpstr>
      <vt:lpstr>FY13</vt:lpstr>
      <vt:lpstr>FY12</vt:lpstr>
      <vt:lpstr>FY11</vt:lpstr>
      <vt:lpstr>FY10</vt:lpstr>
      <vt:lpstr>FY09</vt:lpstr>
      <vt:lpstr>FY08</vt:lpstr>
      <vt:lpstr>FY07</vt:lpstr>
      <vt:lpstr>FY06</vt:lpstr>
      <vt:lpstr>FY03–05</vt:lpstr>
      <vt:lpstr>FY01–02</vt:lpstr>
      <vt:lpstr>FY99–00</vt:lpstr>
      <vt:lpstr>FY96–98</vt:lpstr>
      <vt:lpstr>FY82–95</vt:lpstr>
      <vt:lpstr>'FY03–05'!Print_Area</vt:lpstr>
      <vt:lpstr>'FY06'!Print_Area</vt:lpstr>
      <vt:lpstr>'FY07'!Print_Area</vt:lpstr>
      <vt:lpstr>'FY08'!Print_Area</vt:lpstr>
      <vt:lpstr>'FY09'!Print_Area</vt:lpstr>
      <vt:lpstr>'FY10'!Print_Area</vt:lpstr>
      <vt:lpstr>'FY11'!Print_Area</vt:lpstr>
      <vt:lpstr>'FY13'!Print_Area</vt:lpstr>
      <vt:lpstr>'FY14'!Print_Area</vt:lpstr>
      <vt:lpstr>'FY15'!Print_Area</vt:lpstr>
      <vt:lpstr>'FY16'!Print_Area</vt:lpstr>
      <vt:lpstr>'FY17'!Print_Area</vt:lpstr>
      <vt:lpstr>'FY18'!Print_Area</vt:lpstr>
      <vt:lpstr>'FY19'!Print_Area</vt:lpstr>
      <vt:lpstr>'FY20'!Print_Area</vt:lpstr>
      <vt:lpstr>'FY82–95'!Print_Area</vt:lpstr>
      <vt:lpstr>'FY99–00'!Print_Area</vt:lpstr>
      <vt:lpstr>'FY82–95'!Print_Titles</vt:lpstr>
      <vt:lpstr>'FY99–00'!Print_Titles</vt:lpstr>
    </vt:vector>
  </TitlesOfParts>
  <Company>USDA, Economic Research Service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Table 57–U.S. raw sugar tariff-rate quota World Trade Organization allocations and entries by month, since fiscal year 1982</dc:title>
  <dc:subject>Agricultural Economics</dc:subject>
  <dc:creator>Vidalina Abadam</dc:creator>
  <cp:keywords>sugar, imports, raw sugar TRQ, USDA, U.S. Department of Agriculture, ERS, Economic Research Service</cp:keywords>
  <cp:lastModifiedBy>Abadam, Vidalina - REE-ERS</cp:lastModifiedBy>
  <dcterms:created xsi:type="dcterms:W3CDTF">2018-02-13T21:13:23Z</dcterms:created>
  <dcterms:modified xsi:type="dcterms:W3CDTF">2024-04-17T17:20:03Z</dcterms:modified>
</cp:coreProperties>
</file>